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2024\IZVRŠENJE FINANCIJSKOG PLANA 2024\Izvršenje financ plana I-XII\MZOM\"/>
    </mc:Choice>
  </mc:AlternateContent>
  <xr:revisionPtr revIDLastSave="0" documentId="13_ncr:1_{4E39D994-767E-4E89-BD31-0C0E2D98468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novo " sheetId="16" r:id="rId8"/>
  </sheets>
  <externalReferences>
    <externalReference r:id="rId9"/>
  </externalReferences>
  <definedNames>
    <definedName name="_xlnm.Print_Area" localSheetId="7">'II. POSEBNI DIO 08006 novo '!$A$1:$F$130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6" l="1"/>
  <c r="E134" i="16"/>
  <c r="D134" i="16"/>
  <c r="C134" i="16"/>
  <c r="F133" i="16"/>
  <c r="E132" i="16"/>
  <c r="D132" i="16"/>
  <c r="D131" i="16" s="1"/>
  <c r="C132" i="16"/>
  <c r="C131" i="16" s="1"/>
  <c r="C130" i="16" s="1"/>
  <c r="C129" i="16" s="1"/>
  <c r="E131" i="16"/>
  <c r="F128" i="16"/>
  <c r="E127" i="16"/>
  <c r="E122" i="16" s="1"/>
  <c r="E121" i="16" s="1"/>
  <c r="D127" i="16"/>
  <c r="F127" i="16" s="1"/>
  <c r="C127" i="16"/>
  <c r="C122" i="16" s="1"/>
  <c r="C121" i="16" s="1"/>
  <c r="C120" i="16" s="1"/>
  <c r="F126" i="16"/>
  <c r="F125" i="16"/>
  <c r="F124" i="16"/>
  <c r="E123" i="16"/>
  <c r="D123" i="16"/>
  <c r="C123" i="16"/>
  <c r="A120" i="16"/>
  <c r="F119" i="16"/>
  <c r="E118" i="16"/>
  <c r="D118" i="16"/>
  <c r="D113" i="16" s="1"/>
  <c r="C118" i="16"/>
  <c r="F117" i="16"/>
  <c r="F116" i="16"/>
  <c r="F115" i="16"/>
  <c r="E114" i="16"/>
  <c r="D114" i="16"/>
  <c r="C114" i="16"/>
  <c r="C113" i="16" s="1"/>
  <c r="F112" i="16"/>
  <c r="E111" i="16"/>
  <c r="F111" i="16" s="1"/>
  <c r="D111" i="16"/>
  <c r="C111" i="16"/>
  <c r="F110" i="16"/>
  <c r="F109" i="16"/>
  <c r="F108" i="16"/>
  <c r="F107" i="16"/>
  <c r="E106" i="16"/>
  <c r="D106" i="16"/>
  <c r="C106" i="16"/>
  <c r="C105" i="16" s="1"/>
  <c r="C104" i="16" s="1"/>
  <c r="C103" i="16" s="1"/>
  <c r="F102" i="16"/>
  <c r="E101" i="16"/>
  <c r="D101" i="16"/>
  <c r="D98" i="16" s="1"/>
  <c r="C101" i="16"/>
  <c r="F100" i="16"/>
  <c r="E99" i="16"/>
  <c r="F99" i="16" s="1"/>
  <c r="D99" i="16"/>
  <c r="C99" i="16"/>
  <c r="F95" i="16"/>
  <c r="E94" i="16"/>
  <c r="D94" i="16"/>
  <c r="D93" i="16" s="1"/>
  <c r="D92" i="16" s="1"/>
  <c r="D91" i="16" s="1"/>
  <c r="C94" i="16"/>
  <c r="E93" i="16"/>
  <c r="E92" i="16" s="1"/>
  <c r="C93" i="16"/>
  <c r="C92" i="16" s="1"/>
  <c r="C91" i="16" s="1"/>
  <c r="F90" i="16"/>
  <c r="E89" i="16"/>
  <c r="D89" i="16"/>
  <c r="C89" i="16"/>
  <c r="F88" i="16"/>
  <c r="F87" i="16"/>
  <c r="E86" i="16"/>
  <c r="F86" i="16" s="1"/>
  <c r="D86" i="16"/>
  <c r="C86" i="16"/>
  <c r="E85" i="16"/>
  <c r="E84" i="16"/>
  <c r="E83" i="16" s="1"/>
  <c r="F82" i="16"/>
  <c r="F81" i="16"/>
  <c r="E80" i="16"/>
  <c r="D80" i="16"/>
  <c r="C80" i="16"/>
  <c r="F79" i="16"/>
  <c r="F78" i="16"/>
  <c r="E77" i="16"/>
  <c r="D77" i="16"/>
  <c r="C77" i="16"/>
  <c r="F76" i="16"/>
  <c r="F75" i="16"/>
  <c r="F74" i="16"/>
  <c r="E73" i="16"/>
  <c r="D73" i="16"/>
  <c r="C73" i="16"/>
  <c r="F71" i="16"/>
  <c r="F70" i="16"/>
  <c r="F69" i="16"/>
  <c r="E68" i="16"/>
  <c r="E61" i="16" s="1"/>
  <c r="D68" i="16"/>
  <c r="D61" i="16" s="1"/>
  <c r="C68" i="16"/>
  <c r="F67" i="16"/>
  <c r="F66" i="16"/>
  <c r="F65" i="16"/>
  <c r="F64" i="16"/>
  <c r="F63" i="16"/>
  <c r="E62" i="16"/>
  <c r="D62" i="16"/>
  <c r="C62" i="16"/>
  <c r="F60" i="16"/>
  <c r="F59" i="16"/>
  <c r="F58" i="16"/>
  <c r="E57" i="16"/>
  <c r="F57" i="16" s="1"/>
  <c r="D57" i="16"/>
  <c r="C57" i="16"/>
  <c r="F56" i="16"/>
  <c r="F55" i="16"/>
  <c r="F54" i="16"/>
  <c r="F53" i="16"/>
  <c r="E52" i="16"/>
  <c r="D52" i="16"/>
  <c r="D51" i="16" s="1"/>
  <c r="C52" i="16"/>
  <c r="C51" i="16" s="1"/>
  <c r="F50" i="16"/>
  <c r="E49" i="16"/>
  <c r="D49" i="16"/>
  <c r="C49" i="16"/>
  <c r="F48" i="16"/>
  <c r="F47" i="16"/>
  <c r="F46" i="16"/>
  <c r="E45" i="16"/>
  <c r="F45" i="16" s="1"/>
  <c r="D45" i="16"/>
  <c r="C45" i="16"/>
  <c r="F44" i="16"/>
  <c r="F43" i="16"/>
  <c r="F42" i="16"/>
  <c r="F41" i="16"/>
  <c r="F40" i="16"/>
  <c r="E39" i="16"/>
  <c r="D39" i="16"/>
  <c r="C39" i="16"/>
  <c r="F35" i="16"/>
  <c r="F34" i="16"/>
  <c r="E34" i="16"/>
  <c r="D34" i="16"/>
  <c r="C34" i="16"/>
  <c r="E33" i="16"/>
  <c r="E32" i="16" s="1"/>
  <c r="D33" i="16"/>
  <c r="C33" i="16"/>
  <c r="C32" i="16" s="1"/>
  <c r="C31" i="16" s="1"/>
  <c r="D32" i="16"/>
  <c r="D31" i="16" s="1"/>
  <c r="F30" i="16"/>
  <c r="F29" i="16"/>
  <c r="F28" i="16"/>
  <c r="E27" i="16"/>
  <c r="D27" i="16"/>
  <c r="D26" i="16" s="1"/>
  <c r="D25" i="16" s="1"/>
  <c r="D24" i="16" s="1"/>
  <c r="C27" i="16"/>
  <c r="C26" i="16" s="1"/>
  <c r="C25" i="16" s="1"/>
  <c r="C24" i="16" s="1"/>
  <c r="E23" i="16"/>
  <c r="F23" i="16" s="1"/>
  <c r="F22" i="16"/>
  <c r="F21" i="16"/>
  <c r="F20" i="16"/>
  <c r="D19" i="16"/>
  <c r="C19" i="16"/>
  <c r="D18" i="16"/>
  <c r="D17" i="16" s="1"/>
  <c r="D16" i="16" s="1"/>
  <c r="C18" i="16"/>
  <c r="C17" i="16" s="1"/>
  <c r="C16" i="16" s="1"/>
  <c r="F14" i="16"/>
  <c r="F13" i="16"/>
  <c r="E12" i="16"/>
  <c r="D12" i="16"/>
  <c r="D11" i="16" s="1"/>
  <c r="D10" i="16" s="1"/>
  <c r="D9" i="16" s="1"/>
  <c r="C12" i="16"/>
  <c r="C11" i="16" s="1"/>
  <c r="C10" i="16" s="1"/>
  <c r="C9" i="16" s="1"/>
  <c r="F61" i="16" l="1"/>
  <c r="F49" i="16"/>
  <c r="F77" i="16"/>
  <c r="F52" i="16"/>
  <c r="D105" i="16"/>
  <c r="D104" i="16" s="1"/>
  <c r="D103" i="16" s="1"/>
  <c r="F27" i="16"/>
  <c r="C61" i="16"/>
  <c r="D97" i="16"/>
  <c r="D96" i="16" s="1"/>
  <c r="F106" i="16"/>
  <c r="E130" i="16"/>
  <c r="F130" i="16" s="1"/>
  <c r="E113" i="16"/>
  <c r="F113" i="16" s="1"/>
  <c r="F62" i="16"/>
  <c r="C72" i="16"/>
  <c r="C37" i="16" s="1"/>
  <c r="C36" i="16" s="1"/>
  <c r="C8" i="16" s="1"/>
  <c r="C7" i="16" s="1"/>
  <c r="C6" i="16" s="1"/>
  <c r="C85" i="16"/>
  <c r="C84" i="16" s="1"/>
  <c r="C83" i="16" s="1"/>
  <c r="C98" i="16"/>
  <c r="F123" i="16"/>
  <c r="D130" i="16"/>
  <c r="D129" i="16" s="1"/>
  <c r="C38" i="16"/>
  <c r="D72" i="16"/>
  <c r="F80" i="16"/>
  <c r="F89" i="16"/>
  <c r="F132" i="16"/>
  <c r="F118" i="16"/>
  <c r="F68" i="16"/>
  <c r="F94" i="16"/>
  <c r="D122" i="16"/>
  <c r="D121" i="16" s="1"/>
  <c r="D120" i="16" s="1"/>
  <c r="D38" i="16"/>
  <c r="D37" i="16" s="1"/>
  <c r="D36" i="16" s="1"/>
  <c r="D8" i="16" s="1"/>
  <c r="D7" i="16" s="1"/>
  <c r="D6" i="16" s="1"/>
  <c r="E72" i="16"/>
  <c r="F72" i="16" s="1"/>
  <c r="E19" i="16"/>
  <c r="E18" i="16" s="1"/>
  <c r="F18" i="16" s="1"/>
  <c r="F39" i="16"/>
  <c r="F134" i="16"/>
  <c r="F12" i="16"/>
  <c r="F101" i="16"/>
  <c r="F32" i="16"/>
  <c r="E31" i="16"/>
  <c r="F31" i="16" s="1"/>
  <c r="F92" i="16"/>
  <c r="E91" i="16"/>
  <c r="F91" i="16" s="1"/>
  <c r="E120" i="16"/>
  <c r="E129" i="16"/>
  <c r="F131" i="16"/>
  <c r="E11" i="16"/>
  <c r="F73" i="16"/>
  <c r="C97" i="16"/>
  <c r="C96" i="16" s="1"/>
  <c r="D85" i="16"/>
  <c r="D84" i="16" s="1"/>
  <c r="D83" i="16" s="1"/>
  <c r="F83" i="16" s="1"/>
  <c r="F33" i="16"/>
  <c r="F93" i="16"/>
  <c r="E97" i="16"/>
  <c r="F114" i="16"/>
  <c r="E26" i="16"/>
  <c r="E38" i="16"/>
  <c r="E51" i="16"/>
  <c r="F51" i="16" s="1"/>
  <c r="E105" i="16"/>
  <c r="F122" i="16"/>
  <c r="E98" i="16"/>
  <c r="F98" i="16" s="1"/>
  <c r="I24" i="1"/>
  <c r="E38" i="4"/>
  <c r="E17" i="16" l="1"/>
  <c r="F17" i="16" s="1"/>
  <c r="F85" i="16"/>
  <c r="F19" i="16"/>
  <c r="F129" i="16"/>
  <c r="F120" i="16"/>
  <c r="F121" i="16"/>
  <c r="E37" i="16"/>
  <c r="F38" i="16"/>
  <c r="E10" i="16"/>
  <c r="F11" i="16"/>
  <c r="F26" i="16"/>
  <c r="E25" i="16"/>
  <c r="E16" i="16"/>
  <c r="F16" i="16" s="1"/>
  <c r="E96" i="16"/>
  <c r="F96" i="16" s="1"/>
  <c r="F97" i="16"/>
  <c r="F84" i="16"/>
  <c r="F105" i="16"/>
  <c r="E104" i="16"/>
  <c r="E11" i="2"/>
  <c r="F10" i="16" l="1"/>
  <c r="E9" i="16"/>
  <c r="E103" i="16"/>
  <c r="F103" i="16" s="1"/>
  <c r="F104" i="16"/>
  <c r="E36" i="16"/>
  <c r="F36" i="16" s="1"/>
  <c r="F37" i="16"/>
  <c r="E24" i="16"/>
  <c r="F24" i="16" s="1"/>
  <c r="F25" i="16"/>
  <c r="G26" i="1"/>
  <c r="F9" i="16" l="1"/>
  <c r="E8" i="16"/>
  <c r="G33" i="2"/>
  <c r="E7" i="16" l="1"/>
  <c r="F8" i="16"/>
  <c r="F59" i="2"/>
  <c r="C59" i="2"/>
  <c r="F7" i="16" l="1"/>
  <c r="E6" i="16"/>
  <c r="F6" i="16" s="1"/>
  <c r="C35" i="7"/>
  <c r="K25" i="1" l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F14" i="8"/>
  <c r="H14" i="8" s="1"/>
  <c r="E14" i="8"/>
  <c r="E13" i="8" s="1"/>
  <c r="D14" i="8"/>
  <c r="C14" i="8"/>
  <c r="F16" i="8"/>
  <c r="E16" i="8"/>
  <c r="D16" i="8"/>
  <c r="D13" i="8" s="1"/>
  <c r="C16" i="8"/>
  <c r="F18" i="8"/>
  <c r="H18" i="8" s="1"/>
  <c r="E18" i="8"/>
  <c r="D18" i="8"/>
  <c r="C18" i="8"/>
  <c r="C13" i="8" s="1"/>
  <c r="H19" i="8"/>
  <c r="G19" i="8"/>
  <c r="H17" i="8"/>
  <c r="G17" i="8"/>
  <c r="H16" i="8"/>
  <c r="G16" i="8"/>
  <c r="H15" i="8"/>
  <c r="G15" i="8"/>
  <c r="H12" i="8"/>
  <c r="G12" i="8"/>
  <c r="E17" i="7"/>
  <c r="H22" i="1" s="1"/>
  <c r="D17" i="7"/>
  <c r="F19" i="7"/>
  <c r="F18" i="7" s="1"/>
  <c r="C19" i="7"/>
  <c r="F24" i="7"/>
  <c r="H24" i="7" s="1"/>
  <c r="C24" i="7"/>
  <c r="F22" i="7"/>
  <c r="G22" i="7" s="1"/>
  <c r="C22" i="7"/>
  <c r="C18" i="7" s="1"/>
  <c r="H26" i="7"/>
  <c r="G26" i="7"/>
  <c r="H25" i="7"/>
  <c r="G25" i="7"/>
  <c r="H23" i="7"/>
  <c r="G23" i="7"/>
  <c r="H21" i="7"/>
  <c r="G21" i="7"/>
  <c r="H20" i="7"/>
  <c r="G20" i="7"/>
  <c r="H19" i="7"/>
  <c r="F13" i="8" l="1"/>
  <c r="H22" i="7"/>
  <c r="G19" i="7"/>
  <c r="G14" i="8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C27" i="7"/>
  <c r="F28" i="7"/>
  <c r="H28" i="7" s="1"/>
  <c r="C28" i="7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H13" i="10" s="1"/>
  <c r="D13" i="10"/>
  <c r="D10" i="10" s="1"/>
  <c r="C13" i="10"/>
  <c r="F11" i="10"/>
  <c r="E11" i="10"/>
  <c r="D11" i="10"/>
  <c r="C11" i="10"/>
  <c r="C10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K21" i="1" l="1"/>
  <c r="H41" i="4"/>
  <c r="H17" i="4"/>
  <c r="H13" i="4"/>
  <c r="H33" i="4"/>
  <c r="G33" i="4"/>
  <c r="G31" i="4"/>
  <c r="G23" i="4"/>
  <c r="G13" i="4"/>
  <c r="H10" i="10"/>
  <c r="F32" i="7"/>
  <c r="G30" i="7"/>
  <c r="E27" i="4"/>
  <c r="F27" i="4"/>
  <c r="H25" i="4"/>
  <c r="E10" i="10"/>
  <c r="G28" i="7"/>
  <c r="F27" i="7"/>
  <c r="H27" i="7" s="1"/>
  <c r="G11" i="10"/>
  <c r="H11" i="10"/>
  <c r="G35" i="4"/>
  <c r="G28" i="4"/>
  <c r="G17" i="4"/>
  <c r="G11" i="4"/>
  <c r="H45" i="4"/>
  <c r="D27" i="4"/>
  <c r="G13" i="10"/>
  <c r="G33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E10" i="2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F45" i="2" s="1"/>
  <c r="C46" i="2"/>
  <c r="C45" i="2" s="1"/>
  <c r="F48" i="2"/>
  <c r="C48" i="2"/>
  <c r="F52" i="2"/>
  <c r="C52" i="2"/>
  <c r="F55" i="2"/>
  <c r="C55" i="2"/>
  <c r="C58" i="2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27" i="4" l="1"/>
  <c r="G10" i="4"/>
  <c r="F51" i="2"/>
  <c r="H51" i="2" s="1"/>
  <c r="F12" i="2"/>
  <c r="G12" i="2" s="1"/>
  <c r="C51" i="2"/>
  <c r="H12" i="2"/>
  <c r="H45" i="2"/>
  <c r="G45" i="2"/>
  <c r="F58" i="2"/>
  <c r="G27" i="7"/>
  <c r="C65" i="2"/>
  <c r="G78" i="6"/>
  <c r="G27" i="4"/>
  <c r="F65" i="2"/>
  <c r="H65" i="2" s="1"/>
  <c r="G34" i="2"/>
  <c r="H10" i="4"/>
  <c r="F17" i="7"/>
  <c r="C12" i="2"/>
  <c r="F22" i="1"/>
  <c r="G17" i="7"/>
  <c r="C90" i="6"/>
  <c r="E9" i="6"/>
  <c r="G57" i="6"/>
  <c r="C11" i="6"/>
  <c r="G11" i="6" s="1"/>
  <c r="D9" i="6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G80" i="2" s="1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4" i="2" l="1"/>
  <c r="G65" i="2"/>
  <c r="G51" i="2"/>
  <c r="H58" i="2"/>
  <c r="G58" i="2"/>
  <c r="C11" i="2"/>
  <c r="I22" i="1"/>
  <c r="K22" i="1" s="1"/>
  <c r="H17" i="7"/>
  <c r="F11" i="2"/>
  <c r="C10" i="6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G23" i="1"/>
  <c r="H12" i="1"/>
  <c r="F70" i="2" l="1"/>
  <c r="I11" i="1" s="1"/>
  <c r="J11" i="1"/>
  <c r="K11" i="1"/>
  <c r="I10" i="1"/>
  <c r="K10" i="1" s="1"/>
  <c r="H11" i="2"/>
  <c r="G76" i="2"/>
  <c r="G11" i="2"/>
  <c r="C10" i="2"/>
  <c r="J22" i="1"/>
  <c r="F12" i="1"/>
  <c r="F9" i="6"/>
  <c r="H9" i="6" s="1"/>
  <c r="I13" i="1"/>
  <c r="J13" i="1" s="1"/>
  <c r="C9" i="6"/>
  <c r="F15" i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G70" i="2" l="1"/>
  <c r="H70" i="2"/>
  <c r="F10" i="2"/>
  <c r="H10" i="2" s="1"/>
  <c r="I12" i="1"/>
  <c r="K12" i="1" s="1"/>
  <c r="J10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G10" i="2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<sst xmlns="http://schemas.openxmlformats.org/spreadsheetml/2006/main" count="986" uniqueCount="603">
  <si>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</si>
  <si>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</si>
  <si>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</si>
  <si>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</si>
  <si>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</si>
  <si>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</si>
  <si>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</si>
  <si>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</si>
  <si>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</si>
  <si>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</si>
  <si>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</si>
  <si>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</si>
  <si>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</si>
  <si>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</si>
  <si>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</si>
  <si>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</si>
  <si>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</si>
  <si>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</si>
  <si>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</si>
  <si>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</si>
  <si>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</si>
  <si>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</si>
  <si>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</si>
  <si>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</si>
  <si>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</si>
  <si>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</si>
  <si>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</si>
  <si>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</si>
  <si>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</si>
  <si>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</si>
  <si>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</si>
  <si>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</si>
  <si>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</si>
  <si>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</si>
  <si>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</si>
  <si>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</si>
  <si>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</si>
  <si>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</si>
  <si>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</si>
  <si>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</si>
  <si>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</si>
  <si>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</si>
  <si>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</si>
  <si>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</si>
  <si>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</si>
  <si>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</si>
  <si>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</si>
  <si>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</si>
  <si>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</si>
  <si>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</si>
  <si>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</si>
  <si>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</si>
  <si>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</si>
  <si>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</si>
  <si>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</si>
  <si>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</si>
  <si>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</si>
  <si>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</si>
  <si>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</si>
  <si>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</si>
  <si>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</si>
  <si>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</si>
  <si>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</si>
  <si>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</si>
  <si>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</si>
  <si>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</si>
  <si>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</si>
  <si>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</si>
  <si>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</si>
  <si>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</si>
  <si>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</si>
  <si>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</si>
  <si>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</si>
  <si>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</si>
  <si>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</si>
  <si>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</si>
  <si>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</si>
  <si>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</si>
  <si>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</si>
  <si>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</si>
  <si>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</si>
  <si>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</si>
  <si>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</si>
  <si>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</si>
  <si>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</si>
  <si>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</si>
  <si>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</si>
  <si>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</si>
  <si>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</si>
  <si>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</si>
  <si>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</si>
  <si>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</si>
  <si>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</si>
  <si>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</si>
  <si>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</si>
  <si>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</si>
  <si>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</si>
  <si>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</si>
  <si>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</si>
  <si>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</si>
  <si>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</si>
  <si>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</si>
  <si>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</si>
  <si>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</si>
  <si>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</si>
  <si>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</si>
  <si>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</si>
  <si>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</si>
  <si>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</si>
  <si>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</si>
  <si>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</si>
  <si>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</si>
  <si>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</si>
  <si>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</si>
  <si>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</si>
  <si>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</si>
  <si>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</si>
  <si>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</si>
  <si>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</si>
  <si>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</si>
  <si>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</si>
  <si>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</si>
  <si>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</si>
  <si>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</si>
  <si>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</si>
  <si>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</si>
  <si>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</si>
  <si>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</si>
  <si>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</si>
  <si>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</si>
  <si>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</si>
  <si>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</si>
  <si>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</si>
  <si>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</si>
  <si>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</si>
  <si>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</si>
  <si>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</si>
  <si>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</si>
  <si>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</si>
  <si>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</si>
  <si>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</si>
  <si>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</si>
  <si>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</si>
  <si>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</si>
  <si>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</si>
  <si>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</si>
  <si>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</si>
  <si>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</si>
  <si>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</si>
  <si>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</si>
  <si>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</si>
  <si>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</si>
  <si>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</si>
  <si>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</si>
  <si>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</si>
  <si>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</si>
  <si>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</si>
  <si>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</si>
  <si>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</si>
  <si>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</si>
  <si>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</si>
  <si>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</si>
  <si>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</si>
  <si>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</si>
  <si>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</si>
  <si>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</si>
  <si>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</si>
  <si>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</si>
  <si>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</si>
  <si>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</si>
  <si>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</si>
  <si>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</si>
  <si>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</si>
  <si>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</si>
  <si>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</si>
  <si>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</si>
  <si>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</si>
  <si>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</si>
  <si>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</si>
  <si>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</si>
  <si>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</si>
  <si>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</si>
  <si>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</si>
  <si>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</si>
  <si>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</si>
  <si>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</si>
  <si>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</si>
  <si>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</si>
  <si>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</si>
  <si>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</si>
  <si>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</si>
  <si>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</si>
  <si>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</si>
  <si>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</si>
  <si>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</si>
  <si>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</si>
  <si>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</si>
  <si>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</si>
  <si>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</si>
  <si>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</si>
  <si>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</si>
  <si>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</si>
  <si>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</si>
  <si>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</si>
  <si>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</si>
  <si>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</si>
  <si>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</si>
  <si>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</si>
  <si>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</si>
  <si>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</si>
  <si>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</si>
  <si>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</si>
  <si>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</si>
  <si>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</si>
  <si>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</si>
  <si>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</si>
  <si>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</si>
  <si>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</si>
  <si>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</si>
  <si>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</si>
  <si>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</si>
  <si>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</si>
  <si>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</si>
  <si>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</si>
  <si>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</si>
  <si>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</si>
  <si>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</si>
  <si>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</si>
  <si>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</si>
  <si>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</si>
  <si>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</si>
  <si>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</si>
  <si>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</si>
  <si>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</si>
  <si>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</si>
  <si>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</si>
  <si>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</si>
  <si>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</si>
  <si>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</si>
  <si>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</si>
  <si>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</si>
  <si>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</si>
  <si>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</si>
  <si>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</si>
  <si>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</si>
  <si>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</si>
  <si>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</si>
  <si>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</si>
  <si>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</si>
  <si>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</si>
  <si>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</si>
  <si>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</si>
  <si>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</si>
  <si>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</si>
  <si>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</si>
  <si>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</si>
  <si>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</si>
  <si>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</si>
  <si>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</si>
  <si>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</si>
  <si>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</si>
  <si>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</si>
  <si>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</si>
  <si>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</si>
  <si>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</si>
  <si>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</si>
  <si>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</si>
  <si>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</si>
  <si>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</si>
  <si>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</si>
  <si>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</si>
  <si>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</si>
  <si>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</si>
  <si>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</si>
  <si>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</si>
  <si>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</si>
  <si>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</si>
  <si>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</si>
  <si>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</si>
  <si>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</si>
  <si>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</si>
  <si>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</si>
  <si>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</si>
  <si>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</si>
  <si>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</si>
  <si>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</si>
  <si>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</si>
  <si>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</si>
  <si>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</si>
  <si>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</si>
  <si>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</si>
  <si>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</si>
  <si>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</si>
  <si>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</si>
  <si>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</si>
  <si>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</si>
  <si>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</si>
  <si>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</si>
  <si>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</si>
  <si>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</si>
  <si>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</si>
  <si>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</si>
  <si>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</si>
  <si>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</si>
  <si>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</si>
  <si>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</si>
  <si>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</si>
  <si>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</si>
  <si>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</si>
  <si>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</si>
  <si>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</si>
  <si>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</si>
  <si>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</si>
  <si>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</si>
  <si>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</si>
  <si>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</si>
  <si>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</si>
  <si>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</si>
  <si>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</si>
  <si>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</si>
  <si>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</si>
  <si>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</si>
  <si>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</si>
  <si>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</si>
  <si>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</si>
  <si>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</si>
  <si>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</si>
  <si>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</si>
  <si>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</si>
  <si>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</si>
  <si>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</si>
  <si>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</si>
  <si>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</si>
  <si>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</si>
  <si>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</si>
  <si>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</si>
  <si>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</si>
  <si>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</si>
  <si>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</si>
  <si>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</si>
  <si>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</si>
  <si>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</si>
  <si>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</si>
  <si>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</si>
  <si>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</si>
  <si>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</si>
  <si>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</si>
  <si>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</si>
  <si>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</si>
  <si>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</si>
  <si>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</si>
  <si>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</si>
  <si>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</si>
  <si>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</si>
  <si>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</si>
  <si>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</si>
  <si>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</si>
  <si>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</si>
  <si>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</si>
  <si>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</si>
  <si>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</si>
  <si>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</si>
  <si>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</si>
  <si>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</si>
  <si>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</si>
  <si>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</si>
  <si>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</si>
  <si>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</si>
  <si>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</si>
  <si>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</si>
  <si>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</si>
  <si>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</si>
  <si>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</si>
  <si>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</si>
  <si>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</si>
  <si>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</si>
  <si>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</si>
  <si>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</si>
  <si>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</si>
  <si>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</si>
  <si>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</si>
  <si>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</si>
  <si>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</si>
  <si>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</si>
  <si>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</si>
  <si>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</si>
  <si>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</si>
  <si>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</si>
  <si>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</si>
  <si>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</si>
  <si>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</si>
  <si>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</si>
  <si>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</si>
  <si>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</si>
  <si>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</si>
  <si>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</si>
  <si>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</si>
  <si>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</si>
  <si>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</si>
  <si>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</si>
  <si>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</si>
  <si>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</si>
  <si>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</si>
  <si>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</si>
  <si>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</si>
  <si>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</si>
  <si>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</si>
  <si>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</si>
  <si>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</si>
  <si>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</si>
  <si>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</si>
  <si>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</si>
  <si>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</si>
  <si>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</si>
  <si>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</si>
  <si>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</si>
  <si>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</si>
  <si>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</si>
  <si>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</si>
  <si>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</si>
  <si>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</si>
  <si>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</si>
  <si>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</si>
  <si>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</si>
  <si>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</si>
  <si>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</si>
  <si>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</si>
  <si>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</si>
  <si>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</si>
  <si>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</si>
  <si>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</si>
  <si>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</si>
  <si>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</si>
  <si>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</si>
  <si>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</si>
  <si>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</si>
  <si>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</si>
  <si>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</si>
  <si>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</si>
  <si>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</si>
  <si>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</si>
  <si>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</si>
  <si>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</si>
  <si>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</si>
  <si>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</si>
  <si>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</si>
  <si>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</si>
  <si>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</si>
  <si>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</si>
  <si>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</si>
  <si>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</si>
  <si>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</si>
  <si>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</si>
  <si>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</si>
  <si>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</si>
  <si>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</si>
  <si>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</si>
  <si>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</si>
  <si>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</si>
  <si>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</si>
  <si>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</si>
  <si>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</si>
  <si>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</si>
  <si>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</si>
  <si>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</si>
  <si>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</si>
  <si>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</si>
  <si>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</si>
  <si>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</si>
  <si>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</si>
  <si>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</si>
  <si>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</si>
  <si>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</si>
  <si>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</si>
  <si>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</si>
  <si>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</si>
  <si>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</si>
  <si>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</si>
  <si>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</si>
  <si>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</si>
  <si>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</si>
  <si>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</si>
  <si>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</si>
  <si>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</si>
  <si>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</si>
  <si>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</si>
  <si>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</si>
  <si>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</si>
  <si>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</si>
  <si>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</si>
  <si>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</si>
  <si>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</si>
  <si>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</si>
  <si>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</si>
  <si>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</si>
  <si>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</si>
  <si>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</si>
  <si>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</si>
  <si>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</si>
  <si>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</si>
  <si>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</si>
  <si>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</si>
  <si>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</si>
  <si>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</si>
  <si>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</si>
  <si>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</si>
  <si>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</si>
  <si>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</si>
  <si>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</si>
  <si>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</si>
  <si>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</si>
  <si>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</si>
  <si>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</si>
  <si>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</si>
  <si>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</si>
  <si>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</si>
  <si>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</si>
  <si>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</si>
  <si>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</si>
  <si>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</si>
  <si>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</si>
  <si>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</si>
  <si>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</si>
  <si>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</si>
  <si>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</si>
  <si>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</si>
  <si>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</si>
  <si>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</si>
  <si>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</si>
  <si>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</si>
  <si>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</si>
  <si>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</si>
  <si>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</si>
  <si>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</si>
  <si>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</si>
  <si>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5761</t>
  </si>
  <si>
    <t>581</t>
  </si>
  <si>
    <t>Mehanizam za oporavak i otpornost</t>
  </si>
  <si>
    <t>3705</t>
  </si>
  <si>
    <t>VISOKO OBRAZOVANJE</t>
  </si>
  <si>
    <t>A621001</t>
  </si>
  <si>
    <t>REDOVNA DJELATNOST SVEUČILIŠTA U ZAGREBU</t>
  </si>
  <si>
    <t>A621181</t>
  </si>
  <si>
    <t>A622122</t>
  </si>
  <si>
    <t>PROGRAMSKO FINANCIRANJE JAVNIH VISOKIH UČILIŠTA</t>
  </si>
  <si>
    <t>A679088</t>
  </si>
  <si>
    <t>REDOVNA DJELATNOST SVEUČILIŠTA U ZAGREBU (IZ EVIDENCIJSKIH PRIHODA)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</si>
  <si>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</si>
  <si>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</si>
  <si>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</si>
  <si>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</si>
  <si>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</si>
  <si>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</si>
  <si>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</si>
  <si>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</si>
  <si>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</si>
  <si>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</si>
  <si>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</si>
  <si>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</si>
  <si>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</si>
  <si>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</si>
  <si>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</si>
  <si>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</si>
  <si>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</si>
  <si>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</si>
  <si>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</si>
  <si>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</si>
  <si>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</si>
  <si>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</si>
  <si>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</si>
  <si>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</si>
  <si>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</si>
  <si>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</si>
  <si>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</si>
  <si>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</si>
  <si>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</si>
  <si>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</si>
  <si>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</si>
  <si>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</si>
  <si>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</si>
  <si>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</si>
  <si>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</si>
  <si>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</si>
  <si>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>GODIŠNJI IZVJEŠTAJ O IZVRŠENJU FINANCIJSKOG PLANA SVEUČILIŠTE U ZAGREBU FAKULTET ŠUMARSTVA I DRVNE TEHNOLOGIJE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</si>
  <si>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0942</t>
  </si>
  <si>
    <t>Drugi stupanj visoke naobrazbe</t>
  </si>
  <si>
    <t>Izdaci za jamčevne pologe</t>
  </si>
  <si>
    <t>Pomoći dane u inozemstvo unutar općeg proračuna</t>
  </si>
  <si>
    <t>Rashodi na dodatna ulaganja na nefinancijskoj imovini</t>
  </si>
  <si>
    <t>Prihod od nefinanc. Imovine i naknade štete</t>
  </si>
  <si>
    <t>Fond solidarnosti Europske unije – potre</t>
  </si>
  <si>
    <t>K679106.003</t>
  </si>
  <si>
    <t>RAZVOJ UNAPREĐENJE I PROVEDBA STRUČNOG</t>
  </si>
  <si>
    <t>Prijenosi između proračunskog korisnika unutar općeg proračuna</t>
  </si>
  <si>
    <t>EUROPSKI SOCIJALNI FOND (ESF)</t>
  </si>
  <si>
    <t>ULAGANJE U ZNANOST I INOPVACIJE (SIIF)</t>
  </si>
  <si>
    <t>EUROPSKI FOND ZA REGIONALNI RAZVOJ (EFRR)</t>
  </si>
  <si>
    <t>080</t>
  </si>
  <si>
    <t>MINISTARSTVO ZNANOSTI I OBRAZOVANJA</t>
  </si>
  <si>
    <t>K679119 'NPOO (C6.1.R1-I2)</t>
  </si>
  <si>
    <t>'OBNOVA ZGRADA OŠTEĆENIH U POTRESU S ENERGETSKOM OBNOVOM - NPOO (C6.1.R1-I2)</t>
  </si>
  <si>
    <t>K679125</t>
  </si>
  <si>
    <t>5762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</si>
</sst>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0" fillId="0" borderId="0" xfId="0" applyNumberFormat="1"/>
    <xf numFmtId="0" fontId="35" fillId="0" borderId="0" xfId="0" applyFont="1"/>
    <xf numFmtId="4" fontId="15" fillId="4" borderId="9" xfId="2" applyNumberFormat="1" applyFont="1" applyFill="1" applyBorder="1" applyAlignment="1">
      <alignment horizontal="center" vertical="center" wrapText="1" justifyLastLine="1"/>
    </xf>
    <xf numFmtId="1" fontId="16" fillId="4" borderId="5" xfId="12" applyNumberFormat="1" applyFont="1" applyFill="1" applyBorder="1" applyAlignment="1">
      <alignment horizontal="center" vertical="center"/>
    </xf>
    <xf numFmtId="0" fontId="37" fillId="0" borderId="2" xfId="7" quotePrefix="1" applyFont="1" applyBorder="1" applyAlignment="1">
      <alignment horizontal="left" vertical="center" indent="3"/>
    </xf>
    <xf numFmtId="0" fontId="37" fillId="0" borderId="2" xfId="7" quotePrefix="1" applyFont="1" applyBorder="1" applyAlignment="1">
      <alignment horizontal="left" vertical="center" indent="1"/>
    </xf>
    <xf numFmtId="3" fontId="37" fillId="6" borderId="2" xfId="3" applyNumberFormat="1" applyFont="1" applyBorder="1">
      <alignment vertical="center"/>
    </xf>
    <xf numFmtId="10" fontId="38" fillId="0" borderId="2" xfId="0" applyNumberFormat="1" applyFont="1" applyBorder="1"/>
    <xf numFmtId="0" fontId="37" fillId="29" borderId="2" xfId="7" quotePrefix="1" applyFont="1" applyFill="1" applyBorder="1" applyAlignment="1">
      <alignment horizontal="left" vertical="center" indent="3"/>
    </xf>
    <xf numFmtId="0" fontId="37" fillId="29" borderId="2" xfId="7" quotePrefix="1" applyFont="1" applyFill="1" applyBorder="1" applyAlignment="1">
      <alignment horizontal="left" vertical="center" indent="1"/>
    </xf>
    <xf numFmtId="0" fontId="23" fillId="0" borderId="2" xfId="10" quotePrefix="1" applyFont="1" applyBorder="1" applyAlignment="1">
      <alignment horizontal="left" vertical="center" indent="1"/>
    </xf>
    <xf numFmtId="3" fontId="21" fillId="0" borderId="2" xfId="8" applyNumberFormat="1" applyFont="1" applyBorder="1">
      <alignment horizontal="right" vertical="center"/>
    </xf>
    <xf numFmtId="3" fontId="21" fillId="2" borderId="2" xfId="8" applyNumberFormat="1" applyFont="1" applyFill="1" applyBorder="1">
      <alignment horizontal="right" vertical="center"/>
    </xf>
    <xf numFmtId="3" fontId="23" fillId="0" borderId="2" xfId="8" applyNumberFormat="1" applyFont="1" applyBorder="1">
      <alignment horizontal="right" vertical="center"/>
    </xf>
    <xf numFmtId="3" fontId="23" fillId="0" borderId="2" xfId="8" applyNumberFormat="1" applyFont="1" applyFill="1" applyBorder="1">
      <alignment horizontal="right" vertical="center"/>
    </xf>
    <xf numFmtId="0" fontId="23" fillId="0" borderId="2" xfId="10" quotePrefix="1" applyFont="1" applyFill="1" applyBorder="1" applyAlignment="1">
      <alignment horizontal="left" vertical="center" indent="1"/>
    </xf>
    <xf numFmtId="0" fontId="23" fillId="0" borderId="2" xfId="9" quotePrefix="1" applyFont="1" applyBorder="1" applyAlignment="1">
      <alignment horizontal="left" vertical="center" indent="4"/>
    </xf>
    <xf numFmtId="0" fontId="23" fillId="0" borderId="2" xfId="9" quotePrefix="1" applyFont="1" applyBorder="1" applyAlignment="1">
      <alignment horizontal="left" vertical="center" indent="1"/>
    </xf>
    <xf numFmtId="3" fontId="23" fillId="6" borderId="2" xfId="3" applyNumberFormat="1" applyFont="1" applyBorder="1">
      <alignment vertical="center"/>
    </xf>
    <xf numFmtId="10" fontId="39" fillId="0" borderId="2" xfId="0" applyNumberFormat="1" applyFont="1" applyBorder="1"/>
    <xf numFmtId="0" fontId="23" fillId="0" borderId="2" xfId="10" quotePrefix="1" applyFont="1" applyBorder="1" applyAlignment="1">
      <alignment horizontal="left" vertical="center" indent="5"/>
    </xf>
    <xf numFmtId="3" fontId="21" fillId="6" borderId="2" xfId="3" applyNumberFormat="1" applyFont="1" applyBorder="1">
      <alignment vertical="center"/>
    </xf>
    <xf numFmtId="0" fontId="23" fillId="0" borderId="2" xfId="10" quotePrefix="1" applyFont="1" applyBorder="1" applyAlignment="1">
      <alignment horizontal="left" vertical="center" indent="6"/>
    </xf>
    <xf numFmtId="0" fontId="23" fillId="0" borderId="2" xfId="10" quotePrefix="1" applyFont="1" applyBorder="1" applyAlignment="1">
      <alignment horizontal="left" vertical="center" indent="7"/>
    </xf>
    <xf numFmtId="0" fontId="23" fillId="0" borderId="2" xfId="10" quotePrefix="1" applyFont="1" applyBorder="1" applyAlignment="1">
      <alignment horizontal="left" vertical="center" indent="8"/>
    </xf>
    <xf numFmtId="0" fontId="23" fillId="0" borderId="2" xfId="10" quotePrefix="1" applyFont="1" applyBorder="1" applyAlignment="1">
      <alignment horizontal="left" vertical="center" indent="9"/>
    </xf>
    <xf numFmtId="3" fontId="23" fillId="0" borderId="2" xfId="8" applyNumberFormat="1" applyFont="1" applyFill="1" applyBorder="1" applyProtection="1">
      <alignment horizontal="right" vertical="center"/>
      <protection locked="0"/>
    </xf>
    <xf numFmtId="3" fontId="21" fillId="2" borderId="2" xfId="3" applyNumberFormat="1" applyFont="1" applyFill="1" applyBorder="1">
      <alignment vertical="center"/>
    </xf>
    <xf numFmtId="3" fontId="21" fillId="28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indent="9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3" fontId="15" fillId="4" borderId="3" xfId="12" applyNumberFormat="1" applyFont="1" applyFill="1" applyBorder="1" applyAlignment="1">
      <alignment horizontal="center" vertical="center" wrapText="1" justifyLastLine="1"/>
    </xf>
    <xf numFmtId="3" fontId="16" fillId="4" borderId="3" xfId="12" applyNumberFormat="1" applyFont="1" applyFill="1" applyBorder="1" applyAlignment="1">
      <alignment horizontal="center" vertical="center" wrapText="1" justifyLastLine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esktop/2022/FINANCIJSKI%20PLAN%202023-2025/2023-2025/POSEBNI%20DIO/Prijedlog%20fin.%20plana_2022-2024%20za%20posebni%20dio%2003.12.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 refreshError="1"/>
      <sheetData sheetId="1" refreshError="1"/>
      <sheetData sheetId="2" refreshError="1"/>
      <sheetData sheetId="3" refreshError="1">
        <row r="33">
          <cell r="E33" t="str">
            <v>K679084.005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P27" sqref="P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5" t="s">
        <v>583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5" t="s">
        <v>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68" t="s">
        <v>2</v>
      </c>
      <c r="B7" s="268"/>
      <c r="C7" s="268"/>
      <c r="D7" s="268"/>
      <c r="E7" s="268"/>
      <c r="F7" s="8"/>
      <c r="G7" s="9"/>
      <c r="H7" s="9"/>
      <c r="I7" s="10"/>
      <c r="J7" s="11"/>
      <c r="K7" s="11"/>
    </row>
    <row r="8" spans="1:11" ht="38.25" x14ac:dyDescent="0.25">
      <c r="A8" s="269" t="s">
        <v>3</v>
      </c>
      <c r="B8" s="269"/>
      <c r="C8" s="269"/>
      <c r="D8" s="269"/>
      <c r="E8" s="269"/>
      <c r="F8" s="12" t="s">
        <v>573</v>
      </c>
      <c r="G8" s="13" t="s">
        <v>569</v>
      </c>
      <c r="H8" s="13" t="s">
        <v>570</v>
      </c>
      <c r="I8" s="12" t="s">
        <v>574</v>
      </c>
      <c r="J8" s="12" t="s">
        <v>4</v>
      </c>
      <c r="K8" s="12" t="s">
        <v>5</v>
      </c>
    </row>
    <row r="9" spans="1:11" x14ac:dyDescent="0.25">
      <c r="A9" s="273">
        <v>1</v>
      </c>
      <c r="B9" s="273"/>
      <c r="C9" s="273"/>
      <c r="D9" s="273"/>
      <c r="E9" s="27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54" t="s">
        <v>8</v>
      </c>
      <c r="B10" s="260"/>
      <c r="C10" s="260"/>
      <c r="D10" s="260"/>
      <c r="E10" s="261"/>
      <c r="F10" s="16">
        <v>22130062.98</v>
      </c>
      <c r="G10" s="17">
        <v>11178275</v>
      </c>
      <c r="H10" s="17">
        <f>+'A.1 PRIHODI EK'!E10</f>
        <v>21450564</v>
      </c>
      <c r="I10" s="16">
        <f>+'A.1 PRIHODI EK'!F11</f>
        <v>23018758.669999998</v>
      </c>
      <c r="J10" s="18">
        <f t="shared" ref="J10:J16" si="0">+I10/F10*100</f>
        <v>104.01578473049604</v>
      </c>
      <c r="K10" s="18">
        <f t="shared" ref="K10:K16" si="1">+I10/H10*100</f>
        <v>107.31073863605636</v>
      </c>
    </row>
    <row r="11" spans="1:11" x14ac:dyDescent="0.25">
      <c r="A11" s="262" t="s">
        <v>9</v>
      </c>
      <c r="B11" s="261"/>
      <c r="C11" s="261"/>
      <c r="D11" s="261"/>
      <c r="E11" s="261"/>
      <c r="F11" s="16">
        <v>570.34</v>
      </c>
      <c r="G11" s="17">
        <f>+'A.1 PRIHODI EK'!D70</f>
        <v>0</v>
      </c>
      <c r="H11" s="17">
        <f>+'A.1 PRIHODI EK'!E70</f>
        <v>23961</v>
      </c>
      <c r="I11" s="16">
        <f>+'A.1 PRIHODI EK'!F70</f>
        <v>23968.6</v>
      </c>
      <c r="J11" s="18">
        <f t="shared" si="0"/>
        <v>4202.5107830416946</v>
      </c>
      <c r="K11" s="18">
        <f t="shared" si="1"/>
        <v>100.03171820875589</v>
      </c>
    </row>
    <row r="12" spans="1:11" x14ac:dyDescent="0.25">
      <c r="A12" s="263" t="s">
        <v>10</v>
      </c>
      <c r="B12" s="264"/>
      <c r="C12" s="264"/>
      <c r="D12" s="264"/>
      <c r="E12" s="265"/>
      <c r="F12" s="19">
        <f>F10+F11</f>
        <v>22130633.32</v>
      </c>
      <c r="G12" s="20">
        <f>G10+G11</f>
        <v>11178275</v>
      </c>
      <c r="H12" s="20">
        <f>H10+H11</f>
        <v>21474525</v>
      </c>
      <c r="I12" s="19">
        <f>I10+I11</f>
        <v>23042727.27</v>
      </c>
      <c r="J12" s="19">
        <f t="shared" si="0"/>
        <v>104.12140916534783</v>
      </c>
      <c r="K12" s="19">
        <f t="shared" si="1"/>
        <v>107.30261679827609</v>
      </c>
    </row>
    <row r="13" spans="1:11" x14ac:dyDescent="0.25">
      <c r="A13" s="266" t="s">
        <v>11</v>
      </c>
      <c r="B13" s="260"/>
      <c r="C13" s="260"/>
      <c r="D13" s="260"/>
      <c r="E13" s="260"/>
      <c r="F13" s="16">
        <v>11481718.189999999</v>
      </c>
      <c r="G13" s="17">
        <v>11791508</v>
      </c>
      <c r="H13" s="17">
        <f>+'A.1 RASHODI EK'!E10</f>
        <v>12268330</v>
      </c>
      <c r="I13" s="16">
        <f>+'A.1 RASHODI EK'!F10</f>
        <v>12522640.23</v>
      </c>
      <c r="J13" s="18">
        <f t="shared" si="0"/>
        <v>109.06590827936007</v>
      </c>
      <c r="K13" s="18">
        <f t="shared" si="1"/>
        <v>102.07290014207314</v>
      </c>
    </row>
    <row r="14" spans="1:11" x14ac:dyDescent="0.25">
      <c r="A14" s="262" t="s">
        <v>12</v>
      </c>
      <c r="B14" s="261"/>
      <c r="C14" s="261"/>
      <c r="D14" s="261"/>
      <c r="E14" s="261"/>
      <c r="F14" s="16">
        <v>7109673.5899999999</v>
      </c>
      <c r="G14" s="17">
        <v>5286704</v>
      </c>
      <c r="H14" s="17">
        <f>+'A.1 RASHODI EK'!E113</f>
        <v>13164402</v>
      </c>
      <c r="I14" s="16">
        <f>+'A.1 RASHODI EK'!F113</f>
        <v>16942311.440000001</v>
      </c>
      <c r="J14" s="18">
        <f t="shared" si="0"/>
        <v>238.29942718931488</v>
      </c>
      <c r="K14" s="18">
        <f t="shared" si="1"/>
        <v>128.69791913069807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18591391.780000001</v>
      </c>
      <c r="G15" s="20">
        <f>G13+G14</f>
        <v>17078212</v>
      </c>
      <c r="H15" s="20">
        <f>H13+H14</f>
        <v>25432732</v>
      </c>
      <c r="I15" s="19">
        <f>I13+I14</f>
        <v>29464951.670000002</v>
      </c>
      <c r="J15" s="19">
        <f t="shared" si="0"/>
        <v>158.48706766374215</v>
      </c>
      <c r="K15" s="19">
        <f t="shared" si="1"/>
        <v>115.85444957309346</v>
      </c>
    </row>
    <row r="16" spans="1:11" x14ac:dyDescent="0.25">
      <c r="A16" s="267" t="s">
        <v>14</v>
      </c>
      <c r="B16" s="264"/>
      <c r="C16" s="264"/>
      <c r="D16" s="264"/>
      <c r="E16" s="264"/>
      <c r="F16" s="23">
        <f>F12-F15</f>
        <v>3539241.5399999991</v>
      </c>
      <c r="G16" s="24">
        <f>G12-G15</f>
        <v>-5899937</v>
      </c>
      <c r="H16" s="24">
        <f>H12-H15</f>
        <v>-3958207</v>
      </c>
      <c r="I16" s="23">
        <f>I12-I15</f>
        <v>-6422224.4000000022</v>
      </c>
      <c r="J16" s="19">
        <f t="shared" si="0"/>
        <v>-181.45764643121825</v>
      </c>
      <c r="K16" s="19">
        <f t="shared" si="1"/>
        <v>162.25084741651972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68" t="s">
        <v>15</v>
      </c>
      <c r="B18" s="268"/>
      <c r="C18" s="268"/>
      <c r="D18" s="268"/>
      <c r="E18" s="268"/>
      <c r="F18" s="26"/>
      <c r="G18" s="27"/>
      <c r="H18" s="27"/>
      <c r="I18" s="26"/>
      <c r="J18" s="28"/>
      <c r="K18" s="28"/>
    </row>
    <row r="19" spans="1:11" ht="38.25" x14ac:dyDescent="0.25">
      <c r="A19" s="269" t="s">
        <v>3</v>
      </c>
      <c r="B19" s="269"/>
      <c r="C19" s="269"/>
      <c r="D19" s="269"/>
      <c r="E19" s="269"/>
      <c r="F19" s="12" t="s">
        <v>573</v>
      </c>
      <c r="G19" s="13" t="s">
        <v>569</v>
      </c>
      <c r="H19" s="13" t="s">
        <v>570</v>
      </c>
      <c r="I19" s="12" t="s">
        <v>574</v>
      </c>
      <c r="J19" s="29" t="s">
        <v>4</v>
      </c>
      <c r="K19" s="29" t="s">
        <v>5</v>
      </c>
    </row>
    <row r="20" spans="1:11" x14ac:dyDescent="0.25">
      <c r="A20" s="270">
        <v>1</v>
      </c>
      <c r="B20" s="271"/>
      <c r="C20" s="271"/>
      <c r="D20" s="271"/>
      <c r="E20" s="27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30" customHeight="1" x14ac:dyDescent="0.25">
      <c r="A21" s="254" t="s">
        <v>16</v>
      </c>
      <c r="B21" s="272"/>
      <c r="C21" s="272"/>
      <c r="D21" s="272"/>
      <c r="E21" s="272"/>
      <c r="F21" s="16">
        <f>+'B.1 RAČUN FINANC EK'!C10</f>
        <v>0</v>
      </c>
      <c r="G21" s="17">
        <v>4951229</v>
      </c>
      <c r="H21" s="17">
        <f>+'B.1 RAČUN FINANC EK'!E10</f>
        <v>8875707</v>
      </c>
      <c r="I21" s="16">
        <f>+'B.1 RAČUN FINANC EK'!F10</f>
        <v>7690070</v>
      </c>
      <c r="J21" s="18" t="e">
        <f t="shared" ref="J21:J27" si="2">+I21/F21*100</f>
        <v>#DIV/0!</v>
      </c>
      <c r="K21" s="18">
        <f t="shared" ref="K21:K27" si="3">+I21/H21*100</f>
        <v>86.641774001778117</v>
      </c>
    </row>
    <row r="22" spans="1:11" ht="27" customHeight="1" x14ac:dyDescent="0.25">
      <c r="A22" s="254" t="s">
        <v>17</v>
      </c>
      <c r="B22" s="255"/>
      <c r="C22" s="255"/>
      <c r="D22" s="255"/>
      <c r="E22" s="255"/>
      <c r="F22" s="16">
        <f>+'B.1 RAČUN FINANC EK'!C17</f>
        <v>0</v>
      </c>
      <c r="G22" s="17"/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56" t="s">
        <v>18</v>
      </c>
      <c r="B23" s="257"/>
      <c r="C23" s="257"/>
      <c r="D23" s="257"/>
      <c r="E23" s="258"/>
      <c r="F23" s="19">
        <f>F21-F22</f>
        <v>0</v>
      </c>
      <c r="G23" s="20">
        <f>G21-G22</f>
        <v>4951229</v>
      </c>
      <c r="H23" s="20">
        <f>H21-H22</f>
        <v>8875707</v>
      </c>
      <c r="I23" s="19">
        <f>I21-I22</f>
        <v>7690070</v>
      </c>
      <c r="J23" s="19" t="e">
        <f t="shared" si="2"/>
        <v>#DIV/0!</v>
      </c>
      <c r="K23" s="19">
        <f t="shared" si="3"/>
        <v>86.641774001778117</v>
      </c>
    </row>
    <row r="24" spans="1:11" x14ac:dyDescent="0.25">
      <c r="A24" s="254" t="s">
        <v>19</v>
      </c>
      <c r="B24" s="255"/>
      <c r="C24" s="255"/>
      <c r="D24" s="255"/>
      <c r="E24" s="255"/>
      <c r="F24" s="215">
        <v>2918896.49</v>
      </c>
      <c r="G24" s="216">
        <v>2885000</v>
      </c>
      <c r="H24" s="216">
        <v>3539241</v>
      </c>
      <c r="I24" s="16">
        <f>+F25</f>
        <v>-6458138.0300000003</v>
      </c>
      <c r="J24" s="18">
        <f t="shared" si="2"/>
        <v>-221.25272520369506</v>
      </c>
      <c r="K24" s="18">
        <f t="shared" si="3"/>
        <v>-182.472401003492</v>
      </c>
    </row>
    <row r="25" spans="1:11" x14ac:dyDescent="0.25">
      <c r="A25" s="254" t="s">
        <v>20</v>
      </c>
      <c r="B25" s="255"/>
      <c r="C25" s="255"/>
      <c r="D25" s="255"/>
      <c r="E25" s="255"/>
      <c r="F25" s="215">
        <v>-6458138.0300000003</v>
      </c>
      <c r="G25" s="216">
        <v>-1936292</v>
      </c>
      <c r="H25" s="216">
        <v>-8456741</v>
      </c>
      <c r="I25" s="215">
        <v>5190292.43</v>
      </c>
      <c r="J25" s="18">
        <f t="shared" si="2"/>
        <v>-80.368248648287249</v>
      </c>
      <c r="K25" s="18">
        <f t="shared" si="3"/>
        <v>-61.374617361463471</v>
      </c>
    </row>
    <row r="26" spans="1:11" x14ac:dyDescent="0.25">
      <c r="A26" s="256" t="s">
        <v>21</v>
      </c>
      <c r="B26" s="257"/>
      <c r="C26" s="257"/>
      <c r="D26" s="257"/>
      <c r="E26" s="258"/>
      <c r="F26" s="19">
        <f>+F23+F24+F25</f>
        <v>-3539241.54</v>
      </c>
      <c r="G26" s="24">
        <f>+G23+G24+G25</f>
        <v>5899937</v>
      </c>
      <c r="H26" s="24">
        <f>+H23+H24+H25</f>
        <v>3958207</v>
      </c>
      <c r="I26" s="19">
        <f>+I23+I24+I25</f>
        <v>6422224.3999999994</v>
      </c>
      <c r="J26" s="19">
        <f t="shared" si="2"/>
        <v>-181.45764643121814</v>
      </c>
      <c r="K26" s="19">
        <f t="shared" si="3"/>
        <v>162.25084741651963</v>
      </c>
    </row>
    <row r="27" spans="1:11" x14ac:dyDescent="0.25">
      <c r="A27" s="259" t="s">
        <v>22</v>
      </c>
      <c r="B27" s="259"/>
      <c r="C27" s="259"/>
      <c r="D27" s="259"/>
      <c r="E27" s="259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</row>
    <row r="30" spans="1:11" ht="20.25" customHeight="1" x14ac:dyDescent="0.25">
      <c r="A30" s="252" t="s">
        <v>575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</row>
    <row r="31" spans="1:11" ht="38.25" customHeight="1" x14ac:dyDescent="0.25">
      <c r="A31" s="252" t="s">
        <v>581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x14ac:dyDescent="0.25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spans="1:11" ht="31.5" customHeight="1" x14ac:dyDescent="0.25">
      <c r="A33" s="253" t="s">
        <v>582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52" sqref="E5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78" t="s">
        <v>23</v>
      </c>
      <c r="B3" s="278"/>
      <c r="C3" s="278"/>
      <c r="D3" s="278"/>
      <c r="E3" s="278"/>
      <c r="F3" s="278"/>
      <c r="G3" s="278"/>
      <c r="H3" s="27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78" t="s">
        <v>24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77" t="s">
        <v>3</v>
      </c>
      <c r="B7" s="277"/>
      <c r="C7" s="54" t="s">
        <v>576</v>
      </c>
      <c r="D7" s="54" t="s">
        <v>571</v>
      </c>
      <c r="E7" s="54" t="s">
        <v>572</v>
      </c>
      <c r="F7" s="54" t="s">
        <v>577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76">
        <v>1</v>
      </c>
      <c r="B8" s="27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25</v>
      </c>
      <c r="C10" s="192">
        <f>+C11+C70</f>
        <v>22130633.32</v>
      </c>
      <c r="D10" s="202">
        <f>+D11+D70</f>
        <v>11178275</v>
      </c>
      <c r="E10" s="202">
        <f>+E11+E70</f>
        <v>21450564</v>
      </c>
      <c r="F10" s="192">
        <f>+F11+F70</f>
        <v>23042727.27</v>
      </c>
      <c r="G10" s="192">
        <f>+F10/C10*100</f>
        <v>104.12140916534783</v>
      </c>
      <c r="H10" s="192">
        <f>+F10/E10*100</f>
        <v>107.42247742297127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30</v>
      </c>
      <c r="B11" s="194" t="s">
        <v>31</v>
      </c>
      <c r="C11" s="195">
        <f>+C12+C34+C45+C51+C58+C65</f>
        <v>22130062.98</v>
      </c>
      <c r="D11" s="196">
        <f>+D12+D34+D45+D51+D58+D65</f>
        <v>11178275</v>
      </c>
      <c r="E11" s="196">
        <f>+E12+E34+E45+E51+E58+E65</f>
        <v>21426603</v>
      </c>
      <c r="F11" s="195">
        <f>+F12+F34+F45+F51+F58+F65</f>
        <v>23018758.669999998</v>
      </c>
      <c r="G11" s="197">
        <f>+F11/C11*100</f>
        <v>104.01578473049604</v>
      </c>
      <c r="H11" s="197">
        <f>+F11/E11*100</f>
        <v>107.43074238132849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33</v>
      </c>
      <c r="B12" s="182" t="s">
        <v>34</v>
      </c>
      <c r="C12" s="178">
        <f>+C13+C15+C20+C23+C26+C29</f>
        <v>9023836.8000000007</v>
      </c>
      <c r="D12" s="161">
        <v>464735</v>
      </c>
      <c r="E12" s="161">
        <v>381374</v>
      </c>
      <c r="F12" s="178">
        <f>+F13+F15+F20+F23+F26+F29</f>
        <v>471261.98</v>
      </c>
      <c r="G12" s="178">
        <f>+F12/C12*100</f>
        <v>5.2224124886655749</v>
      </c>
      <c r="H12" s="178">
        <f>+F12/E12*100</f>
        <v>123.56950919569765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262</v>
      </c>
      <c r="B13" s="180" t="s">
        <v>263</v>
      </c>
      <c r="C13" s="178">
        <f>+C14</f>
        <v>0</v>
      </c>
      <c r="D13" s="176"/>
      <c r="E13" s="176"/>
      <c r="F13" s="178">
        <f>+F14</f>
        <v>0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/>
      <c r="D14" s="175"/>
      <c r="E14" s="175"/>
      <c r="F14" s="47"/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35</v>
      </c>
      <c r="B15" s="180" t="s">
        <v>36</v>
      </c>
      <c r="C15" s="178">
        <f>SUM(C16:C19)</f>
        <v>8535585.3900000006</v>
      </c>
      <c r="D15" s="176"/>
      <c r="E15" s="176"/>
      <c r="F15" s="178">
        <f>SUM(F16:F19)</f>
        <v>0</v>
      </c>
      <c r="G15" s="178">
        <f t="shared" si="0"/>
        <v>0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142190.98000000001</v>
      </c>
      <c r="D18" s="175"/>
      <c r="E18" s="175"/>
      <c r="F18" s="47"/>
      <c r="G18" s="174">
        <f t="shared" si="0"/>
        <v>0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8393394.4100000001</v>
      </c>
      <c r="D19" s="175"/>
      <c r="E19" s="175"/>
      <c r="F19" s="47"/>
      <c r="G19" s="174">
        <f t="shared" si="0"/>
        <v>0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270</v>
      </c>
      <c r="B20" s="180" t="s">
        <v>271</v>
      </c>
      <c r="C20" s="178">
        <f>+C21+C22</f>
        <v>11644.07</v>
      </c>
      <c r="D20" s="176"/>
      <c r="E20" s="176"/>
      <c r="F20" s="178">
        <f>+F21+F22</f>
        <v>0</v>
      </c>
      <c r="G20" s="178">
        <f t="shared" si="0"/>
        <v>0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>
        <v>11644.07</v>
      </c>
      <c r="D21" s="175"/>
      <c r="E21" s="175"/>
      <c r="F21" s="47"/>
      <c r="G21" s="174">
        <f t="shared" si="0"/>
        <v>0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276</v>
      </c>
      <c r="B23" s="180" t="s">
        <v>277</v>
      </c>
      <c r="C23" s="178">
        <f>+C24+C25</f>
        <v>72997.56</v>
      </c>
      <c r="D23" s="176"/>
      <c r="E23" s="176"/>
      <c r="F23" s="178">
        <f>+F24+F25</f>
        <v>106178.27</v>
      </c>
      <c r="G23" s="178">
        <f t="shared" si="0"/>
        <v>145.4545466999171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72997.56</v>
      </c>
      <c r="D24" s="175"/>
      <c r="E24" s="175"/>
      <c r="F24" s="47">
        <v>106178.27</v>
      </c>
      <c r="G24" s="174">
        <f t="shared" si="0"/>
        <v>145.4545466999171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75"/>
      <c r="E25" s="175"/>
      <c r="F25" s="47"/>
      <c r="G25" s="174" t="e">
        <f t="shared" si="0"/>
        <v>#DIV/0!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288</v>
      </c>
      <c r="B29" s="180" t="s">
        <v>196</v>
      </c>
      <c r="C29" s="178">
        <f>SUM(C30:C33)</f>
        <v>403609.77999999997</v>
      </c>
      <c r="D29" s="176"/>
      <c r="E29" s="176"/>
      <c r="F29" s="178">
        <f>SUM(F30:F33)</f>
        <v>365083.70999999996</v>
      </c>
      <c r="G29" s="178">
        <f t="shared" si="0"/>
        <v>90.454624266042316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284946.33</v>
      </c>
      <c r="D30" s="176"/>
      <c r="E30" s="176"/>
      <c r="F30" s="47">
        <v>296054.43</v>
      </c>
      <c r="G30" s="174">
        <f t="shared" si="0"/>
        <v>103.89831306127016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76"/>
      <c r="E31" s="176"/>
      <c r="F31" s="47"/>
      <c r="G31" s="174" t="e">
        <f t="shared" si="0"/>
        <v>#DIV/0!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109912.03</v>
      </c>
      <c r="D32" s="176"/>
      <c r="E32" s="176"/>
      <c r="F32" s="174">
        <v>69029.279999999999</v>
      </c>
      <c r="G32" s="174">
        <f t="shared" si="0"/>
        <v>62.804117074354828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8751.42</v>
      </c>
      <c r="D33" s="176"/>
      <c r="E33" s="176"/>
      <c r="F33" s="47"/>
      <c r="G33" s="174">
        <f t="shared" si="0"/>
        <v>0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41</v>
      </c>
      <c r="B34" s="182" t="s">
        <v>42</v>
      </c>
      <c r="C34" s="178">
        <f>+C35+C42</f>
        <v>1410.13</v>
      </c>
      <c r="D34" s="161">
        <v>632</v>
      </c>
      <c r="E34" s="161">
        <v>1064</v>
      </c>
      <c r="F34" s="178">
        <f>+F35+F42</f>
        <v>1103.05</v>
      </c>
      <c r="G34" s="178">
        <f>+F34/C34*100</f>
        <v>78.223284378036055</v>
      </c>
      <c r="H34" s="178">
        <f>+F34/E34*100</f>
        <v>103.67011278195488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43</v>
      </c>
      <c r="B35" s="180" t="s">
        <v>44</v>
      </c>
      <c r="C35" s="178">
        <f>SUM(C36:C41)</f>
        <v>1410.13</v>
      </c>
      <c r="D35" s="176"/>
      <c r="E35" s="176"/>
      <c r="F35" s="178">
        <f>SUM(F36:F41)</f>
        <v>1103.05</v>
      </c>
      <c r="G35" s="178">
        <f t="shared" si="0"/>
        <v>78.223284378036055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>
        <v>50.5</v>
      </c>
      <c r="D36" s="176"/>
      <c r="E36" s="176"/>
      <c r="F36" s="47">
        <v>39.049999999999997</v>
      </c>
      <c r="G36" s="174">
        <f t="shared" si="0"/>
        <v>77.326732673267315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75.23</v>
      </c>
      <c r="D38" s="176"/>
      <c r="E38" s="176"/>
      <c r="F38" s="47"/>
      <c r="G38" s="174">
        <f t="shared" si="0"/>
        <v>0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1284.4000000000001</v>
      </c>
      <c r="D39" s="176"/>
      <c r="E39" s="176"/>
      <c r="F39" s="47">
        <v>1064</v>
      </c>
      <c r="G39" s="174">
        <f t="shared" si="0"/>
        <v>82.840236686390526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47</v>
      </c>
      <c r="B45" s="182" t="s">
        <v>48</v>
      </c>
      <c r="C45" s="178">
        <f>+C46+C48</f>
        <v>654499.30000000005</v>
      </c>
      <c r="D45" s="161">
        <v>580000</v>
      </c>
      <c r="E45" s="161">
        <v>468899</v>
      </c>
      <c r="F45" s="178">
        <f>+F46+F48</f>
        <v>470863.6</v>
      </c>
      <c r="G45" s="178">
        <f>+F45/C45*100</f>
        <v>71.94256739464808</v>
      </c>
      <c r="H45" s="178">
        <f>+F45/E45*100</f>
        <v>100.41898148641818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49</v>
      </c>
      <c r="B48" s="180" t="s">
        <v>50</v>
      </c>
      <c r="C48" s="178">
        <f>+C49+C50</f>
        <v>654499.30000000005</v>
      </c>
      <c r="D48" s="176"/>
      <c r="E48" s="176"/>
      <c r="F48" s="178">
        <f>+F49+F50</f>
        <v>470863.6</v>
      </c>
      <c r="G48" s="178">
        <f t="shared" si="0"/>
        <v>71.94256739464808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654499.30000000005</v>
      </c>
      <c r="D50" s="176"/>
      <c r="E50" s="176"/>
      <c r="F50" s="47">
        <v>470863.6</v>
      </c>
      <c r="G50" s="174">
        <f t="shared" si="0"/>
        <v>71.94256739464808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316</v>
      </c>
      <c r="B51" s="182" t="s">
        <v>317</v>
      </c>
      <c r="C51" s="178">
        <f>+C52+C55</f>
        <v>5950503.3200000003</v>
      </c>
      <c r="D51" s="161">
        <v>3077000</v>
      </c>
      <c r="E51" s="161">
        <v>3563323</v>
      </c>
      <c r="F51" s="178">
        <f>+F52+F55</f>
        <v>3606923.43</v>
      </c>
      <c r="G51" s="178">
        <f>+F51/C51*100</f>
        <v>60.615434292371759</v>
      </c>
      <c r="H51" s="178">
        <f>+F51/E51*100</f>
        <v>101.22358904876153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318</v>
      </c>
      <c r="B52" s="180" t="s">
        <v>319</v>
      </c>
      <c r="C52" s="178">
        <f>+C53+C54</f>
        <v>5312746.17</v>
      </c>
      <c r="D52" s="176"/>
      <c r="E52" s="176"/>
      <c r="F52" s="178">
        <f>+F53+F54</f>
        <v>3189790.02</v>
      </c>
      <c r="G52" s="178">
        <f t="shared" si="0"/>
        <v>60.040324117348156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>
        <v>4609042.29</v>
      </c>
      <c r="D53" s="176"/>
      <c r="E53" s="176"/>
      <c r="F53" s="47">
        <v>2624341.83</v>
      </c>
      <c r="G53" s="174">
        <f t="shared" si="0"/>
        <v>56.938983521455164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703703.88</v>
      </c>
      <c r="D54" s="176"/>
      <c r="E54" s="176"/>
      <c r="F54" s="47">
        <v>565448.18999999994</v>
      </c>
      <c r="G54" s="174">
        <f t="shared" si="0"/>
        <v>80.35314371152819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324</v>
      </c>
      <c r="B55" s="180" t="s">
        <v>325</v>
      </c>
      <c r="C55" s="178">
        <f>+C56+C57</f>
        <v>637757.15</v>
      </c>
      <c r="D55" s="176"/>
      <c r="E55" s="176"/>
      <c r="F55" s="178">
        <f>+F56+F57</f>
        <v>417133.41</v>
      </c>
      <c r="G55" s="178">
        <f t="shared" si="0"/>
        <v>65.40630865526164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>
        <v>637757.15</v>
      </c>
      <c r="D56" s="176"/>
      <c r="E56" s="176"/>
      <c r="F56" s="47">
        <v>417133.41</v>
      </c>
      <c r="G56" s="174">
        <f t="shared" si="0"/>
        <v>65.40630865526164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551</v>
      </c>
      <c r="C58" s="178">
        <f>+C59+C63</f>
        <v>6495771.5300000003</v>
      </c>
      <c r="D58" s="161">
        <v>7025908</v>
      </c>
      <c r="E58" s="161">
        <v>17002518</v>
      </c>
      <c r="F58" s="178">
        <f>+F59+F63</f>
        <v>18459102.050000001</v>
      </c>
      <c r="G58" s="178">
        <f>+F58/C58*100</f>
        <v>284.17104826961179</v>
      </c>
      <c r="H58" s="178">
        <f>+F58/E58*100</f>
        <v>108.56687256558118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551</v>
      </c>
      <c r="C59" s="178">
        <f>+C60+C61+C62</f>
        <v>6495771.5300000003</v>
      </c>
      <c r="D59" s="176"/>
      <c r="E59" s="176"/>
      <c r="F59" s="178">
        <f>+F60+F61+F62</f>
        <v>18459102.050000001</v>
      </c>
      <c r="G59" s="178">
        <f t="shared" si="0"/>
        <v>284.17104826961179</v>
      </c>
      <c r="H59" s="178"/>
      <c r="I59" s="169"/>
      <c r="J59" s="169"/>
      <c r="K59" s="169"/>
      <c r="L59" s="169"/>
      <c r="M59" s="169"/>
      <c r="N59" s="169"/>
      <c r="O59" s="169"/>
    </row>
    <row r="60" spans="1:15" s="221" customFormat="1" x14ac:dyDescent="0.2">
      <c r="A60" s="171">
        <v>6711</v>
      </c>
      <c r="B60" s="170" t="s">
        <v>578</v>
      </c>
      <c r="C60" s="218">
        <v>6479540.9000000004</v>
      </c>
      <c r="D60" s="219"/>
      <c r="E60" s="219"/>
      <c r="F60" s="218">
        <v>18459102.050000001</v>
      </c>
      <c r="G60" s="218">
        <f t="shared" si="0"/>
        <v>284.88286955639092</v>
      </c>
      <c r="H60" s="220"/>
      <c r="I60" s="169"/>
      <c r="J60" s="169"/>
      <c r="K60" s="169"/>
      <c r="L60" s="169"/>
      <c r="M60" s="169"/>
      <c r="N60" s="169"/>
      <c r="O60" s="169"/>
    </row>
    <row r="61" spans="1:15" s="221" customFormat="1" ht="25.5" x14ac:dyDescent="0.2">
      <c r="A61" s="171">
        <v>6712</v>
      </c>
      <c r="B61" s="170" t="s">
        <v>579</v>
      </c>
      <c r="C61" s="218">
        <v>16230.63</v>
      </c>
      <c r="D61" s="219"/>
      <c r="E61" s="219"/>
      <c r="F61" s="218"/>
      <c r="G61" s="218">
        <f t="shared" si="0"/>
        <v>0</v>
      </c>
      <c r="H61" s="220"/>
      <c r="I61" s="169"/>
      <c r="J61" s="169"/>
      <c r="K61" s="169"/>
      <c r="L61" s="169"/>
      <c r="M61" s="169"/>
      <c r="N61" s="169"/>
      <c r="O61" s="169"/>
    </row>
    <row r="62" spans="1:15" s="221" customFormat="1" ht="25.5" x14ac:dyDescent="0.2">
      <c r="A62" s="171">
        <v>6714</v>
      </c>
      <c r="B62" s="170" t="s">
        <v>580</v>
      </c>
      <c r="C62" s="218"/>
      <c r="D62" s="219"/>
      <c r="E62" s="219"/>
      <c r="F62" s="218"/>
      <c r="G62" s="218" t="e">
        <f t="shared" si="0"/>
        <v>#DIV/0!</v>
      </c>
      <c r="H62" s="220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559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559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328</v>
      </c>
      <c r="B65" s="182" t="s">
        <v>329</v>
      </c>
      <c r="C65" s="178">
        <f>+C66+C68</f>
        <v>4041.9</v>
      </c>
      <c r="D65" s="161">
        <v>30000</v>
      </c>
      <c r="E65" s="161">
        <v>9425</v>
      </c>
      <c r="F65" s="178">
        <f>+F66+F68</f>
        <v>9504.56</v>
      </c>
      <c r="G65" s="178">
        <f>+F65/C65*100</f>
        <v>235.15079541799645</v>
      </c>
      <c r="H65" s="178">
        <f>+F65/E65*100</f>
        <v>100.84413793103448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334</v>
      </c>
      <c r="B68" s="180" t="s">
        <v>335</v>
      </c>
      <c r="C68" s="178">
        <f>+C69</f>
        <v>4041.9</v>
      </c>
      <c r="D68" s="176"/>
      <c r="E68" s="176"/>
      <c r="F68" s="178">
        <f>+F69</f>
        <v>9504.56</v>
      </c>
      <c r="G68" s="178">
        <f t="shared" si="0"/>
        <v>235.15079541799645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>
        <v>4041.9</v>
      </c>
      <c r="D69" s="176"/>
      <c r="E69" s="176"/>
      <c r="F69" s="47">
        <v>9504.56</v>
      </c>
      <c r="G69" s="174">
        <f t="shared" si="0"/>
        <v>235.15079541799645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337</v>
      </c>
      <c r="B70" s="194" t="s">
        <v>338</v>
      </c>
      <c r="C70" s="195">
        <f>+C71+C76</f>
        <v>570.34</v>
      </c>
      <c r="D70" s="196">
        <f>+D71+D76</f>
        <v>0</v>
      </c>
      <c r="E70" s="196">
        <f>+E71+E76</f>
        <v>23961</v>
      </c>
      <c r="F70" s="195">
        <f>+F71+F76</f>
        <v>23968.6</v>
      </c>
      <c r="G70" s="197">
        <f>+F70/C70*100</f>
        <v>4202.5107830416946</v>
      </c>
      <c r="H70" s="197">
        <f>+F70/E70*100</f>
        <v>100.03171820875589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349</v>
      </c>
      <c r="B76" s="182" t="s">
        <v>350</v>
      </c>
      <c r="C76" s="178">
        <f>+C77+C80+C84+C87</f>
        <v>570.34</v>
      </c>
      <c r="D76" s="48"/>
      <c r="E76" s="48">
        <v>23961</v>
      </c>
      <c r="F76" s="178">
        <f>+F77+F80+F84+F87</f>
        <v>23968.6</v>
      </c>
      <c r="G76" s="178">
        <f>+F76/C76*100</f>
        <v>4202.5107830416946</v>
      </c>
      <c r="H76" s="178">
        <f>+F76/E76*100</f>
        <v>100.03171820875589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351</v>
      </c>
      <c r="B77" s="180" t="s">
        <v>352</v>
      </c>
      <c r="C77" s="178">
        <f>+C78+C79</f>
        <v>570.34</v>
      </c>
      <c r="D77" s="176"/>
      <c r="E77" s="176"/>
      <c r="F77" s="178">
        <f>+F78+F79</f>
        <v>868.59</v>
      </c>
      <c r="G77" s="178">
        <f t="shared" si="1"/>
        <v>152.29336886769295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>
        <v>570.34</v>
      </c>
      <c r="D78" s="176"/>
      <c r="E78" s="176"/>
      <c r="F78" s="47">
        <v>868.59</v>
      </c>
      <c r="G78" s="174">
        <f>+F78/C78*100</f>
        <v>152.29336886769295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363</v>
      </c>
      <c r="B84" s="180" t="s">
        <v>364</v>
      </c>
      <c r="C84" s="178">
        <f>+C85+C86</f>
        <v>0</v>
      </c>
      <c r="D84" s="176"/>
      <c r="E84" s="176"/>
      <c r="F84" s="178">
        <f>+F85+F86</f>
        <v>23100.01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6"/>
      <c r="E85" s="176"/>
      <c r="F85" s="47">
        <v>23100.01</v>
      </c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Q154" sqref="Q15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78" t="s">
        <v>23</v>
      </c>
      <c r="B3" s="278"/>
      <c r="C3" s="278"/>
      <c r="D3" s="278"/>
      <c r="E3" s="278"/>
      <c r="F3" s="278"/>
      <c r="G3" s="278"/>
      <c r="H3" s="278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78" t="s">
        <v>24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77" t="s">
        <v>3</v>
      </c>
      <c r="B7" s="277"/>
      <c r="C7" s="162" t="s">
        <v>576</v>
      </c>
      <c r="D7" s="162" t="s">
        <v>571</v>
      </c>
      <c r="E7" s="162" t="s">
        <v>572</v>
      </c>
      <c r="F7" s="162" t="s">
        <v>577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76">
        <v>1</v>
      </c>
      <c r="B8" s="27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80</v>
      </c>
      <c r="C9" s="192">
        <f>+C10+C113</f>
        <v>18591391.779999997</v>
      </c>
      <c r="D9" s="192">
        <f>+D10+D113</f>
        <v>17078212</v>
      </c>
      <c r="E9" s="192">
        <f>+E10+E113</f>
        <v>25432732</v>
      </c>
      <c r="F9" s="192">
        <f>+F10+F113</f>
        <v>29464951.670000002</v>
      </c>
      <c r="G9" s="192">
        <f t="shared" ref="G9:G72" si="0">+F9/C9*100</f>
        <v>158.48706766374221</v>
      </c>
      <c r="H9" s="192">
        <f>+F9/D9*100</f>
        <v>172.52948768875805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81</v>
      </c>
      <c r="B10" s="194" t="s">
        <v>82</v>
      </c>
      <c r="C10" s="195">
        <f>+C11++C23+C56+C65+C73+C90+C98</f>
        <v>11481718.189999998</v>
      </c>
      <c r="D10" s="196">
        <f>+D11++D23+D56+D65+D73+D90+D98</f>
        <v>11791508</v>
      </c>
      <c r="E10" s="196">
        <f>+E11++E23+E56+E65+E73+E90+E98</f>
        <v>12268330</v>
      </c>
      <c r="F10" s="195">
        <f>+F11++F23+F56+F65+F73+F90+F98</f>
        <v>12522640.23</v>
      </c>
      <c r="G10" s="195">
        <f>+F10/C10*100</f>
        <v>109.06590827936009</v>
      </c>
      <c r="H10" s="195">
        <f>+F10/D10*100</f>
        <v>106.20049810422891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83</v>
      </c>
      <c r="B11" s="182" t="s">
        <v>84</v>
      </c>
      <c r="C11" s="178">
        <f>+C12+C17+C19</f>
        <v>7338223.1299999999</v>
      </c>
      <c r="D11" s="161">
        <v>7457833</v>
      </c>
      <c r="E11" s="161">
        <v>8618283</v>
      </c>
      <c r="F11" s="178">
        <f>+F12+F17+F19</f>
        <v>8787094.25</v>
      </c>
      <c r="G11" s="178">
        <f t="shared" si="0"/>
        <v>119.74416823163567</v>
      </c>
      <c r="H11" s="178">
        <f>+F11/D11*100</f>
        <v>117.82369288773293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85</v>
      </c>
      <c r="B12" s="180" t="s">
        <v>86</v>
      </c>
      <c r="C12" s="178">
        <f>SUM(C13:C16)</f>
        <v>5908256.6699999999</v>
      </c>
      <c r="D12" s="176"/>
      <c r="E12" s="176"/>
      <c r="F12" s="178">
        <f>SUM(F13:F16)</f>
        <v>7182459.9100000001</v>
      </c>
      <c r="G12" s="178">
        <f t="shared" si="0"/>
        <v>121.56648417916483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5890166.1600000001</v>
      </c>
      <c r="D13" s="175"/>
      <c r="E13" s="175"/>
      <c r="F13" s="174">
        <v>7166297.5300000003</v>
      </c>
      <c r="G13" s="174">
        <f t="shared" si="0"/>
        <v>121.66545620845439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18090.509999999998</v>
      </c>
      <c r="D16" s="175"/>
      <c r="E16" s="175"/>
      <c r="F16" s="174">
        <v>16162.38</v>
      </c>
      <c r="G16" s="174">
        <f t="shared" si="0"/>
        <v>89.34175985088315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91</v>
      </c>
      <c r="B17" s="180" t="s">
        <v>92</v>
      </c>
      <c r="C17" s="178">
        <f>+C18</f>
        <v>457355.88</v>
      </c>
      <c r="D17" s="176"/>
      <c r="E17" s="176"/>
      <c r="F17" s="178">
        <f>+F18</f>
        <v>419351.77</v>
      </c>
      <c r="G17" s="178">
        <f t="shared" si="0"/>
        <v>91.690473073178808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457355.88</v>
      </c>
      <c r="D18" s="175"/>
      <c r="E18" s="175"/>
      <c r="F18" s="174">
        <v>419351.77</v>
      </c>
      <c r="G18" s="174">
        <f t="shared" si="0"/>
        <v>91.690473073178808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94</v>
      </c>
      <c r="B19" s="180" t="s">
        <v>95</v>
      </c>
      <c r="C19" s="178">
        <f>SUM(C20:C22)</f>
        <v>972610.58000000007</v>
      </c>
      <c r="D19" s="176"/>
      <c r="E19" s="176"/>
      <c r="F19" s="178">
        <f>SUM(F20:F22)</f>
        <v>1185282.57</v>
      </c>
      <c r="G19" s="178">
        <f t="shared" si="0"/>
        <v>121.86609876277512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972440.81</v>
      </c>
      <c r="D21" s="175"/>
      <c r="E21" s="175"/>
      <c r="F21" s="174">
        <v>1184714.31</v>
      </c>
      <c r="G21" s="174">
        <f t="shared" si="0"/>
        <v>121.82893784558466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169.77</v>
      </c>
      <c r="D22" s="175"/>
      <c r="E22" s="175"/>
      <c r="F22" s="174">
        <v>568.26</v>
      </c>
      <c r="G22" s="174">
        <f t="shared" si="0"/>
        <v>334.7234493726807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98</v>
      </c>
      <c r="B23" s="182" t="s">
        <v>99</v>
      </c>
      <c r="C23" s="178">
        <f>+C24+C29+C36+C46+C48</f>
        <v>4087215.5300000003</v>
      </c>
      <c r="D23" s="161">
        <v>4296151</v>
      </c>
      <c r="E23" s="161">
        <v>3556441</v>
      </c>
      <c r="F23" s="178">
        <f>+F24+F29+F36+F46+F48</f>
        <v>3639991.6900000004</v>
      </c>
      <c r="G23" s="178">
        <f t="shared" si="0"/>
        <v>89.057982464653634</v>
      </c>
      <c r="H23" s="178">
        <f>+F23/D23*100</f>
        <v>84.72680988168247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100</v>
      </c>
      <c r="B24" s="180" t="s">
        <v>101</v>
      </c>
      <c r="C24" s="178">
        <f>SUM(C25:C28)</f>
        <v>692175.87</v>
      </c>
      <c r="D24" s="176"/>
      <c r="E24" s="176"/>
      <c r="F24" s="178">
        <f>SUM(F25:F28)</f>
        <v>725236.26</v>
      </c>
      <c r="G24" s="178">
        <f t="shared" si="0"/>
        <v>104.77629912178246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484081.35</v>
      </c>
      <c r="D25" s="175"/>
      <c r="E25" s="175"/>
      <c r="F25" s="174">
        <v>527690.54</v>
      </c>
      <c r="G25" s="174">
        <f t="shared" si="0"/>
        <v>109.00864906280734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165117.91</v>
      </c>
      <c r="D26" s="175"/>
      <c r="E26" s="175"/>
      <c r="F26" s="174">
        <v>158326.9</v>
      </c>
      <c r="G26" s="174">
        <f t="shared" si="0"/>
        <v>95.887175413012429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40986.6</v>
      </c>
      <c r="D27" s="175"/>
      <c r="E27" s="175"/>
      <c r="F27" s="174">
        <v>35879.82</v>
      </c>
      <c r="G27" s="174">
        <f t="shared" si="0"/>
        <v>87.540366851605157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1990.01</v>
      </c>
      <c r="D28" s="175"/>
      <c r="E28" s="175"/>
      <c r="F28" s="174">
        <v>3339</v>
      </c>
      <c r="G28" s="174">
        <f t="shared" si="0"/>
        <v>167.78810156732882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110</v>
      </c>
      <c r="B29" s="180" t="s">
        <v>111</v>
      </c>
      <c r="C29" s="178">
        <f>SUM(C30:C35)</f>
        <v>800669.1</v>
      </c>
      <c r="D29" s="176"/>
      <c r="E29" s="176"/>
      <c r="F29" s="178">
        <f>SUM(F30:F35)</f>
        <v>594893.29</v>
      </c>
      <c r="G29" s="178">
        <f t="shared" si="0"/>
        <v>74.299518989804909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412749.24</v>
      </c>
      <c r="D30" s="175"/>
      <c r="E30" s="175"/>
      <c r="F30" s="174">
        <v>238454.7</v>
      </c>
      <c r="G30" s="174">
        <f t="shared" si="0"/>
        <v>57.772292930206248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175"/>
      <c r="E31" s="175"/>
      <c r="F31" s="174"/>
      <c r="G31" s="174" t="e">
        <f t="shared" si="0"/>
        <v>#DIV/0!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266574.13</v>
      </c>
      <c r="D32" s="175"/>
      <c r="E32" s="175"/>
      <c r="F32" s="174">
        <v>203985.93</v>
      </c>
      <c r="G32" s="174">
        <f t="shared" si="0"/>
        <v>76.521277589839642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67691.25</v>
      </c>
      <c r="D33" s="175"/>
      <c r="E33" s="175"/>
      <c r="F33" s="174">
        <v>96219.37</v>
      </c>
      <c r="G33" s="174">
        <f t="shared" si="0"/>
        <v>142.1444721437409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7177.45</v>
      </c>
      <c r="D34" s="175"/>
      <c r="E34" s="175"/>
      <c r="F34" s="174">
        <v>4217.42</v>
      </c>
      <c r="G34" s="174">
        <f t="shared" si="0"/>
        <v>58.759308668120291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46477.03</v>
      </c>
      <c r="D35" s="175"/>
      <c r="E35" s="175"/>
      <c r="F35" s="174">
        <v>52015.87</v>
      </c>
      <c r="G35" s="174">
        <f t="shared" si="0"/>
        <v>111.91737079585336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122</v>
      </c>
      <c r="B36" s="180" t="s">
        <v>123</v>
      </c>
      <c r="C36" s="178">
        <f>SUM(C37:C45)</f>
        <v>2378332.7799999998</v>
      </c>
      <c r="D36" s="176"/>
      <c r="E36" s="176"/>
      <c r="F36" s="178">
        <f>SUM(F37:F45)</f>
        <v>2058230.19</v>
      </c>
      <c r="G36" s="178">
        <f t="shared" si="0"/>
        <v>86.540883063471057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70968.820000000007</v>
      </c>
      <c r="D37" s="175"/>
      <c r="E37" s="175"/>
      <c r="F37" s="174">
        <v>62545.440000000002</v>
      </c>
      <c r="G37" s="174">
        <f t="shared" si="0"/>
        <v>88.13087212102441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519121.65</v>
      </c>
      <c r="D38" s="175"/>
      <c r="E38" s="175"/>
      <c r="F38" s="174">
        <v>350406.03</v>
      </c>
      <c r="G38" s="174">
        <f t="shared" si="0"/>
        <v>67.499791233904432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133396</v>
      </c>
      <c r="D39" s="175"/>
      <c r="E39" s="175"/>
      <c r="F39" s="174">
        <v>133613.12</v>
      </c>
      <c r="G39" s="174">
        <f t="shared" si="0"/>
        <v>100.16276350115444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65836.41</v>
      </c>
      <c r="D40" s="175"/>
      <c r="E40" s="175"/>
      <c r="F40" s="174">
        <v>37684.81</v>
      </c>
      <c r="G40" s="174">
        <f t="shared" si="0"/>
        <v>57.240074299312482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42668.29</v>
      </c>
      <c r="D41" s="175"/>
      <c r="E41" s="175"/>
      <c r="F41" s="174">
        <v>134107.16</v>
      </c>
      <c r="G41" s="174">
        <f t="shared" si="0"/>
        <v>314.30169805258191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18288.45</v>
      </c>
      <c r="D42" s="175"/>
      <c r="E42" s="175"/>
      <c r="F42" s="174">
        <v>15990.24</v>
      </c>
      <c r="G42" s="174">
        <f t="shared" si="0"/>
        <v>87.433544122109851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493075.43</v>
      </c>
      <c r="D43" s="175"/>
      <c r="E43" s="175"/>
      <c r="F43" s="174">
        <v>428075.16</v>
      </c>
      <c r="G43" s="174">
        <f t="shared" si="0"/>
        <v>86.817378022668862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22731.88</v>
      </c>
      <c r="D44" s="175"/>
      <c r="E44" s="175"/>
      <c r="F44" s="174">
        <v>14867.63</v>
      </c>
      <c r="G44" s="174">
        <f t="shared" si="0"/>
        <v>65.404313237620457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1012245.85</v>
      </c>
      <c r="D45" s="175"/>
      <c r="E45" s="175"/>
      <c r="F45" s="174">
        <v>880940.6</v>
      </c>
      <c r="G45" s="174">
        <f t="shared" si="0"/>
        <v>87.028324196142677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142</v>
      </c>
      <c r="B46" s="180" t="s">
        <v>143</v>
      </c>
      <c r="C46" s="178">
        <f>+C47</f>
        <v>26517.93</v>
      </c>
      <c r="D46" s="176"/>
      <c r="E46" s="176"/>
      <c r="F46" s="178">
        <f>+F47</f>
        <v>25619.52</v>
      </c>
      <c r="G46" s="178">
        <f t="shared" si="0"/>
        <v>96.612065873920031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26517.93</v>
      </c>
      <c r="D47" s="175"/>
      <c r="E47" s="175"/>
      <c r="F47" s="174">
        <v>25619.52</v>
      </c>
      <c r="G47" s="174">
        <f t="shared" si="0"/>
        <v>96.612065873920031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145</v>
      </c>
      <c r="B48" s="180" t="s">
        <v>146</v>
      </c>
      <c r="C48" s="178">
        <f>SUM(C49:C55)</f>
        <v>189519.85000000003</v>
      </c>
      <c r="D48" s="176"/>
      <c r="E48" s="176"/>
      <c r="F48" s="178">
        <f>SUM(F49:F55)</f>
        <v>236012.43000000002</v>
      </c>
      <c r="G48" s="178">
        <f t="shared" si="0"/>
        <v>124.53177332084211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/>
      <c r="D49" s="175"/>
      <c r="E49" s="175"/>
      <c r="F49" s="174"/>
      <c r="G49" s="174" t="e">
        <f t="shared" si="0"/>
        <v>#DIV/0!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88715.81</v>
      </c>
      <c r="D50" s="175"/>
      <c r="E50" s="175"/>
      <c r="F50" s="174">
        <v>93954.82</v>
      </c>
      <c r="G50" s="174">
        <f t="shared" si="0"/>
        <v>105.90538484628615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68584.69</v>
      </c>
      <c r="D51" s="175"/>
      <c r="E51" s="175"/>
      <c r="F51" s="174">
        <v>67549.72</v>
      </c>
      <c r="G51" s="174">
        <f t="shared" si="0"/>
        <v>98.490960591933856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9918.89</v>
      </c>
      <c r="D52" s="175"/>
      <c r="E52" s="175"/>
      <c r="F52" s="174">
        <v>17762.900000000001</v>
      </c>
      <c r="G52" s="174">
        <f t="shared" si="0"/>
        <v>179.08153029220006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17321.57</v>
      </c>
      <c r="D53" s="175"/>
      <c r="E53" s="175"/>
      <c r="F53" s="174">
        <v>51515.29</v>
      </c>
      <c r="G53" s="174">
        <f t="shared" si="0"/>
        <v>297.40543149379647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75"/>
      <c r="E54" s="175"/>
      <c r="F54" s="174"/>
      <c r="G54" s="174" t="e">
        <f t="shared" si="0"/>
        <v>#DIV/0!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4978.8900000000003</v>
      </c>
      <c r="D55" s="175"/>
      <c r="E55" s="175"/>
      <c r="F55" s="174">
        <v>5229.7</v>
      </c>
      <c r="G55" s="174">
        <f t="shared" si="0"/>
        <v>105.03746819070112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160</v>
      </c>
      <c r="B56" s="182" t="s">
        <v>161</v>
      </c>
      <c r="C56" s="178">
        <f>+C57+C60</f>
        <v>11911.54</v>
      </c>
      <c r="D56" s="161">
        <v>15247</v>
      </c>
      <c r="E56" s="161">
        <v>27593</v>
      </c>
      <c r="F56" s="178">
        <f>+F57+F60</f>
        <v>28368.489999999998</v>
      </c>
      <c r="G56" s="178">
        <f t="shared" si="0"/>
        <v>238.15971738331058</v>
      </c>
      <c r="H56" s="178">
        <f>+F56/D56*100</f>
        <v>186.05948711221879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162</v>
      </c>
      <c r="B60" s="180" t="s">
        <v>163</v>
      </c>
      <c r="C60" s="178">
        <f>SUM(C61:C64)</f>
        <v>11911.54</v>
      </c>
      <c r="D60" s="176"/>
      <c r="E60" s="176"/>
      <c r="F60" s="178">
        <f>SUM(F61:F64)</f>
        <v>28368.489999999998</v>
      </c>
      <c r="G60" s="178">
        <f t="shared" si="0"/>
        <v>238.15971738331058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6293.05</v>
      </c>
      <c r="D61" s="175"/>
      <c r="E61" s="175"/>
      <c r="F61" s="174">
        <v>6136.06</v>
      </c>
      <c r="G61" s="174">
        <f t="shared" si="0"/>
        <v>97.50534319606551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407.07</v>
      </c>
      <c r="D62" s="175"/>
      <c r="E62" s="175"/>
      <c r="F62" s="174">
        <v>402.63</v>
      </c>
      <c r="G62" s="174">
        <f t="shared" si="0"/>
        <v>98.909278502468865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5211.42</v>
      </c>
      <c r="D63" s="175"/>
      <c r="E63" s="175"/>
      <c r="F63" s="174">
        <v>21829.8</v>
      </c>
      <c r="G63" s="174">
        <f t="shared" si="0"/>
        <v>418.88391263801418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166</v>
      </c>
      <c r="B65" s="182" t="s">
        <v>167</v>
      </c>
      <c r="C65" s="178">
        <f>+C66+C68+C71</f>
        <v>0</v>
      </c>
      <c r="D65" s="161">
        <v>0</v>
      </c>
      <c r="E65" s="161">
        <v>0</v>
      </c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175</v>
      </c>
      <c r="B73" s="182" t="s">
        <v>176</v>
      </c>
      <c r="C73" s="178">
        <f>+C74+C76+C78+C80+C83+C85</f>
        <v>26699.52</v>
      </c>
      <c r="D73" s="161">
        <v>7777</v>
      </c>
      <c r="E73" s="161">
        <v>5990</v>
      </c>
      <c r="F73" s="178">
        <f>+F74+F76+F78+F80+F83+F85</f>
        <v>5401.25</v>
      </c>
      <c r="G73" s="178">
        <f t="shared" ref="G73:G136" si="1">+F73/C73*100</f>
        <v>20.229764430221966</v>
      </c>
      <c r="H73" s="178">
        <f>+F73/D73*100</f>
        <v>69.451588015944452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195</v>
      </c>
      <c r="B85" s="180" t="s">
        <v>196</v>
      </c>
      <c r="C85" s="178">
        <f>SUM(C86:C89)</f>
        <v>26699.52</v>
      </c>
      <c r="D85" s="176"/>
      <c r="E85" s="176"/>
      <c r="F85" s="178">
        <f>SUM(F86:F89)</f>
        <v>5401.25</v>
      </c>
      <c r="G85" s="178">
        <f t="shared" si="1"/>
        <v>20.229764430221966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197</v>
      </c>
      <c r="B86" s="67" t="s">
        <v>198</v>
      </c>
      <c r="C86" s="64">
        <v>8884.2099999999991</v>
      </c>
      <c r="D86" s="175"/>
      <c r="E86" s="175"/>
      <c r="F86" s="174"/>
      <c r="G86" s="174">
        <f t="shared" si="1"/>
        <v>0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17815.310000000001</v>
      </c>
      <c r="D88" s="176"/>
      <c r="E88" s="176"/>
      <c r="F88" s="174">
        <v>5401.25</v>
      </c>
      <c r="G88" s="174">
        <f t="shared" si="1"/>
        <v>30.318024216249956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203</v>
      </c>
      <c r="B90" s="182" t="s">
        <v>204</v>
      </c>
      <c r="C90" s="178">
        <f>+C91+C94</f>
        <v>10816.93</v>
      </c>
      <c r="D90" s="161">
        <v>5000</v>
      </c>
      <c r="E90" s="161">
        <v>54371</v>
      </c>
      <c r="F90" s="178">
        <f>+F91+F94</f>
        <v>54370.7</v>
      </c>
      <c r="G90" s="178">
        <f t="shared" si="1"/>
        <v>502.64446566632114</v>
      </c>
      <c r="H90" s="178">
        <f>+F90/D90*100</f>
        <v>1087.414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205</v>
      </c>
      <c r="B94" s="180" t="s">
        <v>206</v>
      </c>
      <c r="C94" s="178">
        <f>SUM(C95:C97)</f>
        <v>10816.93</v>
      </c>
      <c r="D94" s="176"/>
      <c r="E94" s="176"/>
      <c r="F94" s="178">
        <f>SUM(F95:F97)</f>
        <v>54370.7</v>
      </c>
      <c r="G94" s="178">
        <f t="shared" si="1"/>
        <v>502.64446566632114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207</v>
      </c>
      <c r="B95" s="67" t="s">
        <v>208</v>
      </c>
      <c r="C95" s="174">
        <v>10816.93</v>
      </c>
      <c r="D95" s="176"/>
      <c r="E95" s="176"/>
      <c r="F95" s="174">
        <v>54370.7</v>
      </c>
      <c r="G95" s="174">
        <f t="shared" si="1"/>
        <v>502.64446566632114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209</v>
      </c>
      <c r="B98" s="182" t="s">
        <v>210</v>
      </c>
      <c r="C98" s="178">
        <f>+C99+C103+C107</f>
        <v>6851.54</v>
      </c>
      <c r="D98" s="161">
        <v>9500</v>
      </c>
      <c r="E98" s="161">
        <v>5652</v>
      </c>
      <c r="F98" s="178">
        <f>+F99+F103+F107</f>
        <v>7413.85</v>
      </c>
      <c r="G98" s="178">
        <f t="shared" si="1"/>
        <v>108.20706001862355</v>
      </c>
      <c r="H98" s="178">
        <f>+F98/D98*100</f>
        <v>78.040526315789478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211</v>
      </c>
      <c r="B99" s="180" t="s">
        <v>212</v>
      </c>
      <c r="C99" s="178">
        <f>SUM(C100:C102)</f>
        <v>6851.54</v>
      </c>
      <c r="D99" s="176"/>
      <c r="E99" s="176"/>
      <c r="F99" s="178">
        <f>SUM(F100:F102)</f>
        <v>7413.85</v>
      </c>
      <c r="G99" s="178">
        <f t="shared" si="1"/>
        <v>108.20706001862355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213</v>
      </c>
      <c r="B100" s="67" t="s">
        <v>214</v>
      </c>
      <c r="C100" s="174">
        <v>6500</v>
      </c>
      <c r="D100" s="176"/>
      <c r="E100" s="176"/>
      <c r="F100" s="174">
        <v>7050</v>
      </c>
      <c r="G100" s="174">
        <f t="shared" si="1"/>
        <v>108.46153846153845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4">
        <v>351.54</v>
      </c>
      <c r="D101" s="176"/>
      <c r="E101" s="176"/>
      <c r="F101" s="174">
        <v>363.85</v>
      </c>
      <c r="G101" s="174">
        <f t="shared" si="1"/>
        <v>103.50173522216532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57</v>
      </c>
      <c r="B113" s="194" t="s">
        <v>227</v>
      </c>
      <c r="C113" s="195">
        <f>+C114+C121+C148+C151+C154</f>
        <v>7109673.5899999999</v>
      </c>
      <c r="D113" s="196">
        <f>+D114+D121+D148+D151+D154</f>
        <v>5286704</v>
      </c>
      <c r="E113" s="196">
        <f>+E114+E121+E148+E151+E154</f>
        <v>13164402</v>
      </c>
      <c r="F113" s="195">
        <f>+F114+F121+F148+F151+F154</f>
        <v>16942311.440000001</v>
      </c>
      <c r="G113" s="195">
        <f t="shared" si="1"/>
        <v>238.29942718931488</v>
      </c>
      <c r="H113" s="195">
        <f>+F113/D113*100</f>
        <v>320.4702105508461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59</v>
      </c>
      <c r="B114" s="182" t="s">
        <v>228</v>
      </c>
      <c r="C114" s="178">
        <f>+C115+C117</f>
        <v>8295.5499999999993</v>
      </c>
      <c r="D114" s="161">
        <v>33580</v>
      </c>
      <c r="E114" s="161">
        <v>69382</v>
      </c>
      <c r="F114" s="178">
        <f>+F115+F117</f>
        <v>69381.5</v>
      </c>
      <c r="G114" s="178">
        <f t="shared" si="1"/>
        <v>836.37010204266153</v>
      </c>
      <c r="H114" s="178">
        <f>+F114/D114*100</f>
        <v>206.61554496724239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427</v>
      </c>
      <c r="B115" s="180" t="s">
        <v>428</v>
      </c>
      <c r="C115" s="178">
        <f>+C116</f>
        <v>0</v>
      </c>
      <c r="D115" s="176"/>
      <c r="E115" s="176"/>
      <c r="F115" s="178">
        <f>+F116</f>
        <v>47549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429</v>
      </c>
      <c r="B116" s="67" t="s">
        <v>344</v>
      </c>
      <c r="C116" s="64"/>
      <c r="D116" s="176"/>
      <c r="E116" s="176"/>
      <c r="F116" s="174">
        <v>47549</v>
      </c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229</v>
      </c>
      <c r="B117" s="180" t="s">
        <v>230</v>
      </c>
      <c r="C117" s="178">
        <f>+C118+C119+C120</f>
        <v>8295.5499999999993</v>
      </c>
      <c r="D117" s="176"/>
      <c r="E117" s="176"/>
      <c r="F117" s="178">
        <f>+F118+F119+F120</f>
        <v>21832.5</v>
      </c>
      <c r="G117" s="178">
        <f t="shared" si="1"/>
        <v>263.18327295959881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231</v>
      </c>
      <c r="B118" s="67" t="s">
        <v>232</v>
      </c>
      <c r="C118" s="64">
        <v>8295.5499999999993</v>
      </c>
      <c r="D118" s="176"/>
      <c r="E118" s="176"/>
      <c r="F118" s="174">
        <v>21832.5</v>
      </c>
      <c r="G118" s="174">
        <f t="shared" si="1"/>
        <v>263.18327295959881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76"/>
      <c r="E119" s="176"/>
      <c r="F119" s="174"/>
      <c r="G119" s="174" t="e">
        <f t="shared" si="1"/>
        <v>#DIV/0!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233</v>
      </c>
      <c r="B121" s="182" t="s">
        <v>234</v>
      </c>
      <c r="C121" s="178">
        <f>+C122+C126+C134+C137+C141+C144</f>
        <v>6901766.9900000002</v>
      </c>
      <c r="D121" s="161">
        <v>907769</v>
      </c>
      <c r="E121" s="161">
        <v>12734794</v>
      </c>
      <c r="F121" s="178">
        <f>+F122+F126+F134+F137+F141+F144</f>
        <v>16676072.17</v>
      </c>
      <c r="G121" s="178">
        <f t="shared" si="1"/>
        <v>241.62032989757597</v>
      </c>
      <c r="H121" s="178">
        <f>+F121/D121*100</f>
        <v>1837.0391773678105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235</v>
      </c>
      <c r="B122" s="180" t="s">
        <v>236</v>
      </c>
      <c r="C122" s="178">
        <f>SUM(C123:C125)</f>
        <v>4611613.42</v>
      </c>
      <c r="D122" s="176"/>
      <c r="E122" s="176"/>
      <c r="F122" s="178">
        <f>SUM(F123:F125)</f>
        <v>16284529.699999999</v>
      </c>
      <c r="G122" s="178">
        <f t="shared" si="1"/>
        <v>353.12000848501299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4611613.42</v>
      </c>
      <c r="D124" s="176"/>
      <c r="E124" s="176"/>
      <c r="F124" s="174">
        <v>16284529.699999999</v>
      </c>
      <c r="G124" s="174">
        <f t="shared" si="1"/>
        <v>353.12000848501299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239</v>
      </c>
      <c r="B126" s="180" t="s">
        <v>240</v>
      </c>
      <c r="C126" s="178">
        <f>SUM(C127:C133)</f>
        <v>1969055.15</v>
      </c>
      <c r="D126" s="176"/>
      <c r="E126" s="176"/>
      <c r="F126" s="178">
        <f>SUM(F127:F133)</f>
        <v>384143.47</v>
      </c>
      <c r="G126" s="178">
        <f t="shared" si="1"/>
        <v>19.509025432832594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241</v>
      </c>
      <c r="B127" s="67" t="s">
        <v>242</v>
      </c>
      <c r="C127" s="64">
        <v>1823032.92</v>
      </c>
      <c r="D127" s="176"/>
      <c r="E127" s="176"/>
      <c r="F127" s="174">
        <v>235501.15</v>
      </c>
      <c r="G127" s="174">
        <f t="shared" si="1"/>
        <v>12.918096399487947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24186.91</v>
      </c>
      <c r="D128" s="176"/>
      <c r="E128" s="176"/>
      <c r="F128" s="174">
        <v>20839.150000000001</v>
      </c>
      <c r="G128" s="174">
        <f t="shared" si="1"/>
        <v>86.158794157666279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67651.13</v>
      </c>
      <c r="D129" s="176"/>
      <c r="E129" s="176"/>
      <c r="F129" s="174">
        <v>311.25</v>
      </c>
      <c r="G129" s="174">
        <f t="shared" si="1"/>
        <v>0.46008100677697478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8540.9599999999991</v>
      </c>
      <c r="D130" s="176"/>
      <c r="E130" s="176"/>
      <c r="F130" s="174">
        <v>37060.44</v>
      </c>
      <c r="G130" s="174">
        <f t="shared" si="1"/>
        <v>433.91422041550368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38601.39</v>
      </c>
      <c r="D131" s="176"/>
      <c r="E131" s="176"/>
      <c r="F131" s="174">
        <v>88069.88</v>
      </c>
      <c r="G131" s="174">
        <f t="shared" si="1"/>
        <v>228.15209504113713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7041.84</v>
      </c>
      <c r="D133" s="176"/>
      <c r="E133" s="176"/>
      <c r="F133" s="174">
        <v>2361.6</v>
      </c>
      <c r="G133" s="174">
        <f t="shared" si="1"/>
        <v>33.536689274394185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444</v>
      </c>
      <c r="B134" s="180" t="s">
        <v>445</v>
      </c>
      <c r="C134" s="178">
        <f>+C135+C136</f>
        <v>321098.42</v>
      </c>
      <c r="D134" s="176"/>
      <c r="E134" s="176"/>
      <c r="F134" s="178">
        <f>+F135+F136</f>
        <v>7399</v>
      </c>
      <c r="G134" s="178">
        <f t="shared" si="1"/>
        <v>2.3042779220153125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446</v>
      </c>
      <c r="B135" s="67" t="s">
        <v>366</v>
      </c>
      <c r="C135" s="64">
        <v>321098.42</v>
      </c>
      <c r="D135" s="176"/>
      <c r="E135" s="176"/>
      <c r="F135" s="174">
        <v>7399</v>
      </c>
      <c r="G135" s="174">
        <f t="shared" si="1"/>
        <v>2.3042779220153125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448</v>
      </c>
      <c r="B137" s="180" t="s">
        <v>449</v>
      </c>
      <c r="C137" s="178">
        <f>+C138+C139+C140</f>
        <v>0</v>
      </c>
      <c r="D137" s="176"/>
      <c r="E137" s="176"/>
      <c r="F137" s="178">
        <f>+F138+F139+F140</f>
        <v>0</v>
      </c>
      <c r="G137" s="178" t="e">
        <f t="shared" ref="G137:G157" si="2">+F137/C137*100</f>
        <v>#DIV/0!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450</v>
      </c>
      <c r="B138" s="67" t="s">
        <v>451</v>
      </c>
      <c r="C138" s="64"/>
      <c r="D138" s="176"/>
      <c r="E138" s="176"/>
      <c r="F138" s="174"/>
      <c r="G138" s="174" t="e">
        <f t="shared" si="2"/>
        <v>#DIV/0!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60</v>
      </c>
      <c r="B148" s="182" t="s">
        <v>465</v>
      </c>
      <c r="C148" s="178">
        <f>+C149</f>
        <v>0</v>
      </c>
      <c r="D148" s="161">
        <v>0</v>
      </c>
      <c r="E148" s="161">
        <v>0</v>
      </c>
      <c r="F148" s="178">
        <f>+F149</f>
        <v>0</v>
      </c>
      <c r="G148" s="178" t="e">
        <f t="shared" si="2"/>
        <v>#DIV/0!</v>
      </c>
      <c r="H148" s="178" t="e">
        <f>+F148/D148*100</f>
        <v>#DIV/0!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466</v>
      </c>
      <c r="B149" s="180" t="s">
        <v>467</v>
      </c>
      <c r="C149" s="178">
        <f>+C150</f>
        <v>0</v>
      </c>
      <c r="D149" s="176"/>
      <c r="E149" s="176"/>
      <c r="F149" s="178">
        <f>+F150</f>
        <v>0</v>
      </c>
      <c r="G149" s="178" t="e">
        <f t="shared" si="2"/>
        <v>#DIV/0!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468</v>
      </c>
      <c r="B150" s="67" t="s">
        <v>469</v>
      </c>
      <c r="C150" s="174"/>
      <c r="D150" s="176"/>
      <c r="E150" s="176"/>
      <c r="F150" s="174"/>
      <c r="G150" s="174" t="e">
        <f t="shared" si="2"/>
        <v>#DIV/0!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470</v>
      </c>
      <c r="B151" s="182" t="s">
        <v>471</v>
      </c>
      <c r="C151" s="178">
        <f>+C152</f>
        <v>0</v>
      </c>
      <c r="D151" s="161">
        <v>0</v>
      </c>
      <c r="E151" s="161">
        <v>0</v>
      </c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249</v>
      </c>
      <c r="B154" s="182" t="s">
        <v>250</v>
      </c>
      <c r="C154" s="178">
        <f>+C155+C157+C159+C161</f>
        <v>199611.05</v>
      </c>
      <c r="D154" s="161">
        <v>4345355</v>
      </c>
      <c r="E154" s="161">
        <v>360226</v>
      </c>
      <c r="F154" s="178">
        <f>+F155+F157+F159+F161</f>
        <v>196857.77</v>
      </c>
      <c r="G154" s="178">
        <f t="shared" si="2"/>
        <v>98.620677562690034</v>
      </c>
      <c r="H154" s="178">
        <f>+F154/D154*100</f>
        <v>4.530303507998771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251</v>
      </c>
      <c r="B155" s="180" t="s">
        <v>252</v>
      </c>
      <c r="C155" s="178">
        <f>+C156</f>
        <v>199611.05</v>
      </c>
      <c r="D155" s="176"/>
      <c r="E155" s="176"/>
      <c r="F155" s="178">
        <f>+F156</f>
        <v>196857.77</v>
      </c>
      <c r="G155" s="178">
        <f t="shared" si="2"/>
        <v>98.620677562690034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253</v>
      </c>
      <c r="B156" s="67" t="s">
        <v>252</v>
      </c>
      <c r="C156" s="64">
        <v>199611.05</v>
      </c>
      <c r="D156" s="176"/>
      <c r="E156" s="176"/>
      <c r="F156" s="64">
        <v>196857.77</v>
      </c>
      <c r="G156" s="174">
        <f t="shared" si="2"/>
        <v>98.620677562690034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558</v>
      </c>
    </row>
    <row r="167" spans="1:15" x14ac:dyDescent="0.2">
      <c r="A167" s="32" t="s">
        <v>552</v>
      </c>
    </row>
    <row r="168" spans="1:15" x14ac:dyDescent="0.2">
      <c r="A168" s="32" t="s">
        <v>553</v>
      </c>
    </row>
    <row r="169" spans="1:15" x14ac:dyDescent="0.2">
      <c r="A169" s="32" t="s">
        <v>554</v>
      </c>
    </row>
    <row r="170" spans="1:15" x14ac:dyDescent="0.2">
      <c r="A170" s="32" t="s">
        <v>555</v>
      </c>
    </row>
    <row r="171" spans="1:15" x14ac:dyDescent="0.2">
      <c r="A171" s="32" t="s">
        <v>556</v>
      </c>
    </row>
    <row r="172" spans="1:15" x14ac:dyDescent="0.2">
      <c r="A172" s="32" t="s">
        <v>557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1" sqref="A11"/>
      <selection pane="bottomRight" activeCell="F34" sqref="F3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78" t="s">
        <v>53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77" t="s">
        <v>3</v>
      </c>
      <c r="B7" s="277"/>
      <c r="C7" s="162" t="s">
        <v>576</v>
      </c>
      <c r="D7" s="162" t="s">
        <v>571</v>
      </c>
      <c r="E7" s="162" t="s">
        <v>572</v>
      </c>
      <c r="F7" s="162" t="s">
        <v>577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76">
        <v>1</v>
      </c>
      <c r="B8" s="27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29</v>
      </c>
      <c r="B10" s="187" t="s">
        <v>26</v>
      </c>
      <c r="C10" s="188">
        <f>+C11+C13+C15+C17+C23+C25</f>
        <v>22130633.32</v>
      </c>
      <c r="D10" s="189">
        <f>+D11+D13+D15+D17+D23+D25</f>
        <v>11178275</v>
      </c>
      <c r="E10" s="189">
        <f>+E11+E13+E15+E17+E23+E25</f>
        <v>12574856</v>
      </c>
      <c r="F10" s="188">
        <f>+F11+F13+F15+F17+F23+F25</f>
        <v>15352656.85</v>
      </c>
      <c r="G10" s="188">
        <f>+F10/C10*100</f>
        <v>69.37287617578221</v>
      </c>
      <c r="H10" s="188">
        <f>+F10/E10*100</f>
        <v>122.09012055485964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54</v>
      </c>
      <c r="B11" s="184" t="s">
        <v>55</v>
      </c>
      <c r="C11" s="185">
        <f>+C12</f>
        <v>6495771.5300000003</v>
      </c>
      <c r="D11" s="186">
        <f t="shared" ref="D11" si="0">+D12</f>
        <v>7025908</v>
      </c>
      <c r="E11" s="186">
        <f t="shared" ref="E11" si="1">+E12</f>
        <v>8126811</v>
      </c>
      <c r="F11" s="185">
        <f t="shared" ref="F11" si="2">+F12</f>
        <v>10769031.630000001</v>
      </c>
      <c r="G11" s="185">
        <f t="shared" ref="G11:G46" si="3">+F11/C11*100</f>
        <v>165.7852586142296</v>
      </c>
      <c r="H11" s="185">
        <f t="shared" ref="H11:H46" si="4">+F11/E11*100</f>
        <v>132.51239176104872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6495771.5300000003</v>
      </c>
      <c r="D12" s="91">
        <v>7025908</v>
      </c>
      <c r="E12" s="91">
        <v>8126811</v>
      </c>
      <c r="F12" s="91">
        <v>10769031.630000001</v>
      </c>
      <c r="G12" s="174">
        <f t="shared" si="3"/>
        <v>165.7852586142296</v>
      </c>
      <c r="H12" s="174">
        <f t="shared" si="4"/>
        <v>132.51239176104872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81</v>
      </c>
      <c r="B13" s="184" t="s">
        <v>485</v>
      </c>
      <c r="C13" s="185">
        <f>+C14</f>
        <v>5318122.97</v>
      </c>
      <c r="D13" s="186">
        <f t="shared" ref="D13" si="5">+D14</f>
        <v>2680632</v>
      </c>
      <c r="E13" s="186">
        <f t="shared" ref="E13" si="6">+E14</f>
        <v>3156516</v>
      </c>
      <c r="F13" s="185">
        <f t="shared" ref="F13" si="7">+F14</f>
        <v>3200234.78</v>
      </c>
      <c r="G13" s="185">
        <f t="shared" si="3"/>
        <v>60.176020713563908</v>
      </c>
      <c r="H13" s="185">
        <f t="shared" si="4"/>
        <v>101.385032738627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83</v>
      </c>
      <c r="B14" s="93" t="s">
        <v>485</v>
      </c>
      <c r="C14" s="91">
        <v>5318122.97</v>
      </c>
      <c r="D14" s="94">
        <v>2680632</v>
      </c>
      <c r="E14" s="94">
        <v>3156516</v>
      </c>
      <c r="F14" s="91">
        <v>3200234.78</v>
      </c>
      <c r="G14" s="174">
        <f t="shared" si="3"/>
        <v>60.176020713563908</v>
      </c>
      <c r="H14" s="174">
        <f t="shared" si="4"/>
        <v>101.385032738627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57</v>
      </c>
      <c r="B15" s="184" t="s">
        <v>58</v>
      </c>
      <c r="C15" s="185">
        <f>+C16</f>
        <v>654499.30000000005</v>
      </c>
      <c r="D15" s="186">
        <f t="shared" ref="D15" si="8">+D16</f>
        <v>580000</v>
      </c>
      <c r="E15" s="186">
        <f t="shared" ref="E15" si="9">+E16</f>
        <v>469061</v>
      </c>
      <c r="F15" s="185">
        <f t="shared" ref="F15" si="10">+F16</f>
        <v>471026.45</v>
      </c>
      <c r="G15" s="185">
        <f t="shared" si="3"/>
        <v>71.967449010258676</v>
      </c>
      <c r="H15" s="185">
        <f t="shared" si="4"/>
        <v>100.41901799552724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60</v>
      </c>
      <c r="B16" s="93" t="s">
        <v>61</v>
      </c>
      <c r="C16" s="91">
        <v>654499.30000000005</v>
      </c>
      <c r="D16" s="94">
        <v>580000</v>
      </c>
      <c r="E16" s="94">
        <v>469061</v>
      </c>
      <c r="F16" s="91">
        <v>471026.45</v>
      </c>
      <c r="G16" s="174">
        <f t="shared" si="3"/>
        <v>71.967449010258676</v>
      </c>
      <c r="H16" s="174">
        <f t="shared" si="4"/>
        <v>100.41901799552724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62</v>
      </c>
      <c r="B17" s="184" t="s">
        <v>63</v>
      </c>
      <c r="C17" s="185">
        <f>SUM(C18:C22)</f>
        <v>9023836.7999999989</v>
      </c>
      <c r="D17" s="186">
        <f>SUM(D18:D22)</f>
        <v>464735</v>
      </c>
      <c r="E17" s="186">
        <f>SUM(E18:E22)</f>
        <v>381374</v>
      </c>
      <c r="F17" s="185">
        <f>SUM(F18:F22)</f>
        <v>471261.98</v>
      </c>
      <c r="G17" s="185">
        <f t="shared" si="3"/>
        <v>5.2224124886655749</v>
      </c>
      <c r="H17" s="185">
        <f t="shared" si="4"/>
        <v>123.56950919569765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4" t="e">
        <f t="shared" si="3"/>
        <v>#DIV/0!</v>
      </c>
      <c r="H18" s="174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477641.87</v>
      </c>
      <c r="D19" s="94">
        <v>464735</v>
      </c>
      <c r="E19" s="94">
        <v>381374</v>
      </c>
      <c r="F19" s="91">
        <v>471261.98</v>
      </c>
      <c r="G19" s="174">
        <f t="shared" si="3"/>
        <v>98.664294233669253</v>
      </c>
      <c r="H19" s="174">
        <f t="shared" si="4"/>
        <v>123.56950919569765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142190.98000000001</v>
      </c>
      <c r="D20" s="94"/>
      <c r="E20" s="94"/>
      <c r="F20" s="91"/>
      <c r="G20" s="174">
        <f t="shared" si="3"/>
        <v>0</v>
      </c>
      <c r="H20" s="17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v>8404003.9499999993</v>
      </c>
      <c r="D21" s="94"/>
      <c r="E21" s="94"/>
      <c r="F21" s="91"/>
      <c r="G21" s="174">
        <f t="shared" si="3"/>
        <v>0</v>
      </c>
      <c r="H21" s="17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4" t="e">
        <f t="shared" si="3"/>
        <v>#DIV/0!</v>
      </c>
      <c r="H22" s="17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30</v>
      </c>
      <c r="B23" s="184" t="s">
        <v>486</v>
      </c>
      <c r="C23" s="185">
        <f>+C24</f>
        <v>637832.38</v>
      </c>
      <c r="D23" s="186">
        <f t="shared" ref="D23" si="11">+D24</f>
        <v>427000</v>
      </c>
      <c r="E23" s="186">
        <f t="shared" ref="E23" si="12">+E24</f>
        <v>417133</v>
      </c>
      <c r="F23" s="185">
        <f t="shared" ref="F23" si="13">+F24</f>
        <v>417133.41</v>
      </c>
      <c r="G23" s="185">
        <f t="shared" si="3"/>
        <v>65.398594220004952</v>
      </c>
      <c r="H23" s="185">
        <f t="shared" si="4"/>
        <v>100.00009828999383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32</v>
      </c>
      <c r="B24" s="93" t="s">
        <v>486</v>
      </c>
      <c r="C24" s="91">
        <v>637832.38</v>
      </c>
      <c r="D24" s="94">
        <v>427000</v>
      </c>
      <c r="E24" s="94">
        <v>417133</v>
      </c>
      <c r="F24" s="91">
        <v>417133.41</v>
      </c>
      <c r="G24" s="174">
        <f t="shared" si="3"/>
        <v>65.398594220004952</v>
      </c>
      <c r="H24" s="174">
        <f t="shared" si="4"/>
        <v>100.00009828999383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337</v>
      </c>
      <c r="B25" s="184" t="s">
        <v>487</v>
      </c>
      <c r="C25" s="185">
        <f>+C26</f>
        <v>570.34</v>
      </c>
      <c r="D25" s="186">
        <f t="shared" ref="D25" si="14">+D26</f>
        <v>0</v>
      </c>
      <c r="E25" s="186">
        <f t="shared" ref="E25" si="15">+E26</f>
        <v>23961</v>
      </c>
      <c r="F25" s="185">
        <f t="shared" ref="F25" si="16">+F26</f>
        <v>23968.6</v>
      </c>
      <c r="G25" s="185">
        <f t="shared" si="3"/>
        <v>4202.5107830416946</v>
      </c>
      <c r="H25" s="185">
        <f t="shared" si="4"/>
        <v>100.03171820875589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339</v>
      </c>
      <c r="B26" s="93" t="s">
        <v>487</v>
      </c>
      <c r="C26" s="91">
        <v>570.34</v>
      </c>
      <c r="D26" s="94"/>
      <c r="E26" s="94">
        <v>23961</v>
      </c>
      <c r="F26" s="91">
        <v>23968.6</v>
      </c>
      <c r="G26" s="174">
        <f t="shared" si="3"/>
        <v>4202.5107830416946</v>
      </c>
      <c r="H26" s="174">
        <f t="shared" si="4"/>
        <v>100.03171820875589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72</v>
      </c>
      <c r="B27" s="187" t="s">
        <v>26</v>
      </c>
      <c r="C27" s="188">
        <f>+C28+C31+C33+C35+C41+C43+C45</f>
        <v>18591391.779999997</v>
      </c>
      <c r="D27" s="189">
        <f>+D28+D31+D33+D35+D41+D43+D45</f>
        <v>17078212</v>
      </c>
      <c r="E27" s="189">
        <f>+E28+E31+E33+E35+E41+E43+E45</f>
        <v>25432732</v>
      </c>
      <c r="F27" s="188">
        <f>+F28+F31+F33+F35+F41+F43+F45</f>
        <v>29464951.670000002</v>
      </c>
      <c r="G27" s="188">
        <f t="shared" si="3"/>
        <v>158.48706766374221</v>
      </c>
      <c r="H27" s="188">
        <f t="shared" si="4"/>
        <v>115.85444957309346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54</v>
      </c>
      <c r="B28" s="184" t="s">
        <v>55</v>
      </c>
      <c r="C28" s="185">
        <f>+C29+C30</f>
        <v>6489182.9199999999</v>
      </c>
      <c r="D28" s="186">
        <f>+D29+D30</f>
        <v>7025908</v>
      </c>
      <c r="E28" s="186">
        <f>+E29+E30</f>
        <v>8129035</v>
      </c>
      <c r="F28" s="185">
        <f>+F29+F30</f>
        <v>10824258.779999999</v>
      </c>
      <c r="G28" s="185">
        <f t="shared" si="3"/>
        <v>166.80464880469111</v>
      </c>
      <c r="H28" s="185">
        <f t="shared" si="4"/>
        <v>133.15551944357478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56</v>
      </c>
      <c r="B29" s="93" t="s">
        <v>55</v>
      </c>
      <c r="C29" s="91">
        <v>6479578.3399999999</v>
      </c>
      <c r="D29" s="94">
        <v>7025908</v>
      </c>
      <c r="E29" s="94">
        <v>8126811</v>
      </c>
      <c r="F29" s="91">
        <v>10822421.77</v>
      </c>
      <c r="G29" s="174">
        <f t="shared" si="3"/>
        <v>167.02355002316401</v>
      </c>
      <c r="H29" s="174">
        <f t="shared" si="4"/>
        <v>133.16935474443787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9604.58</v>
      </c>
      <c r="D30" s="94"/>
      <c r="E30" s="94">
        <v>2224</v>
      </c>
      <c r="F30" s="91">
        <v>1837.01</v>
      </c>
      <c r="G30" s="174">
        <f t="shared" si="3"/>
        <v>19.126395948599523</v>
      </c>
      <c r="H30" s="174">
        <f t="shared" si="4"/>
        <v>82.599370503597129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81</v>
      </c>
      <c r="B31" s="184" t="s">
        <v>485</v>
      </c>
      <c r="C31" s="185">
        <f>+C32</f>
        <v>3890775.89</v>
      </c>
      <c r="D31" s="186">
        <f t="shared" ref="D31" si="17">+D32</f>
        <v>3544050</v>
      </c>
      <c r="E31" s="186">
        <f t="shared" ref="E31" si="18">+E32</f>
        <v>3398263</v>
      </c>
      <c r="F31" s="185">
        <f t="shared" ref="F31" si="19">+F32</f>
        <v>3563416.76</v>
      </c>
      <c r="G31" s="185">
        <f t="shared" si="3"/>
        <v>91.586276381495708</v>
      </c>
      <c r="H31" s="185">
        <f t="shared" si="4"/>
        <v>104.85994639025877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83</v>
      </c>
      <c r="B32" s="93" t="s">
        <v>485</v>
      </c>
      <c r="C32" s="91">
        <v>3890775.89</v>
      </c>
      <c r="D32" s="94">
        <v>3544050</v>
      </c>
      <c r="E32" s="94">
        <v>3398263</v>
      </c>
      <c r="F32" s="91">
        <v>3563416.76</v>
      </c>
      <c r="G32" s="174">
        <f t="shared" si="3"/>
        <v>91.586276381495708</v>
      </c>
      <c r="H32" s="174">
        <f t="shared" si="4"/>
        <v>104.85994639025877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57</v>
      </c>
      <c r="B33" s="184" t="s">
        <v>58</v>
      </c>
      <c r="C33" s="185">
        <f>+C34</f>
        <v>637851.37</v>
      </c>
      <c r="D33" s="186">
        <f t="shared" ref="D33" si="20">+D34</f>
        <v>630290</v>
      </c>
      <c r="E33" s="186">
        <f t="shared" ref="E33" si="21">+E34</f>
        <v>589586</v>
      </c>
      <c r="F33" s="185">
        <f t="shared" ref="F33" si="22">+F34</f>
        <v>464182.44</v>
      </c>
      <c r="G33" s="185">
        <f t="shared" si="3"/>
        <v>72.772821668471138</v>
      </c>
      <c r="H33" s="185">
        <f t="shared" si="4"/>
        <v>78.730234435688772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60</v>
      </c>
      <c r="B34" s="93" t="s">
        <v>61</v>
      </c>
      <c r="C34" s="91">
        <v>637851.37</v>
      </c>
      <c r="D34" s="94">
        <v>630290</v>
      </c>
      <c r="E34" s="94">
        <v>589586</v>
      </c>
      <c r="F34" s="91">
        <v>464182.44</v>
      </c>
      <c r="G34" s="174">
        <f t="shared" si="3"/>
        <v>72.772821668471138</v>
      </c>
      <c r="H34" s="174">
        <f t="shared" si="4"/>
        <v>78.730234435688772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62</v>
      </c>
      <c r="B35" s="184" t="s">
        <v>63</v>
      </c>
      <c r="C35" s="185">
        <f>SUM(C36:C40)</f>
        <v>6678561.7899999991</v>
      </c>
      <c r="D35" s="186">
        <f>SUM(D36:D40)</f>
        <v>464735</v>
      </c>
      <c r="E35" s="186">
        <f>SUM(E36:E40)</f>
        <v>682206</v>
      </c>
      <c r="F35" s="185">
        <f>SUM(F36:F40)</f>
        <v>698413.97999999986</v>
      </c>
      <c r="G35" s="185">
        <f t="shared" si="3"/>
        <v>10.457550621838298</v>
      </c>
      <c r="H35" s="185">
        <f t="shared" si="4"/>
        <v>102.37581903413337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4" t="e">
        <f t="shared" si="3"/>
        <v>#DIV/0!</v>
      </c>
      <c r="H36" s="174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346665.99</v>
      </c>
      <c r="D37" s="94">
        <v>464735</v>
      </c>
      <c r="E37" s="94">
        <v>381374</v>
      </c>
      <c r="F37" s="91">
        <v>397375.42</v>
      </c>
      <c r="G37" s="174">
        <f t="shared" si="3"/>
        <v>114.62774874454801</v>
      </c>
      <c r="H37" s="174">
        <f t="shared" si="4"/>
        <v>104.19572912678892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69567.23</v>
      </c>
      <c r="D38" s="94"/>
      <c r="E38" s="94">
        <f>14466+4346</f>
        <v>18812</v>
      </c>
      <c r="F38" s="91">
        <v>19019.099999999999</v>
      </c>
      <c r="G38" s="174">
        <f t="shared" si="3"/>
        <v>27.339165293774094</v>
      </c>
      <c r="H38" s="174">
        <f t="shared" si="4"/>
        <v>101.10089304699127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>
        <v>4449925.5599999996</v>
      </c>
      <c r="D39" s="94"/>
      <c r="E39" s="94">
        <v>267601</v>
      </c>
      <c r="F39" s="91">
        <v>267600.88</v>
      </c>
      <c r="G39" s="174">
        <f t="shared" si="3"/>
        <v>6.0136035174485034</v>
      </c>
      <c r="H39" s="174">
        <f t="shared" si="4"/>
        <v>99.999955157118251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>
        <v>1812403.01</v>
      </c>
      <c r="D40" s="94"/>
      <c r="E40" s="94">
        <v>14419</v>
      </c>
      <c r="F40" s="91">
        <v>14418.58</v>
      </c>
      <c r="G40" s="174">
        <f t="shared" si="3"/>
        <v>0.79555043334429243</v>
      </c>
      <c r="H40" s="174">
        <f t="shared" si="4"/>
        <v>99.997087176641926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30</v>
      </c>
      <c r="B41" s="184" t="s">
        <v>486</v>
      </c>
      <c r="C41" s="185">
        <f>+C42</f>
        <v>894449.47</v>
      </c>
      <c r="D41" s="186">
        <f t="shared" ref="D41" si="23">+D42</f>
        <v>462000</v>
      </c>
      <c r="E41" s="186">
        <f t="shared" ref="E41" si="24">+E42</f>
        <v>132483</v>
      </c>
      <c r="F41" s="185">
        <f t="shared" ref="F41" si="25">+F42</f>
        <v>148644.32</v>
      </c>
      <c r="G41" s="185">
        <f t="shared" si="3"/>
        <v>16.618526253920194</v>
      </c>
      <c r="H41" s="185">
        <f t="shared" si="4"/>
        <v>112.19878776899679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32</v>
      </c>
      <c r="B42" s="93" t="s">
        <v>486</v>
      </c>
      <c r="C42" s="91">
        <v>894449.47</v>
      </c>
      <c r="D42" s="94">
        <v>462000</v>
      </c>
      <c r="E42" s="94">
        <v>132483</v>
      </c>
      <c r="F42" s="91">
        <v>148644.32</v>
      </c>
      <c r="G42" s="174">
        <f t="shared" si="3"/>
        <v>16.618526253920194</v>
      </c>
      <c r="H42" s="174">
        <f t="shared" si="4"/>
        <v>112.19878776899679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337</v>
      </c>
      <c r="B43" s="184" t="s">
        <v>487</v>
      </c>
      <c r="C43" s="185">
        <f>+C44</f>
        <v>570.34</v>
      </c>
      <c r="D43" s="186">
        <f t="shared" ref="D43" si="26">+D44</f>
        <v>0</v>
      </c>
      <c r="E43" s="186">
        <f t="shared" ref="E43" si="27">+E44</f>
        <v>0</v>
      </c>
      <c r="F43" s="185">
        <f t="shared" ref="F43" si="28">+F44</f>
        <v>0</v>
      </c>
      <c r="G43" s="185">
        <f t="shared" si="3"/>
        <v>0</v>
      </c>
      <c r="H43" s="185" t="e">
        <f t="shared" si="4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339</v>
      </c>
      <c r="B44" s="93" t="s">
        <v>487</v>
      </c>
      <c r="C44" s="91">
        <v>570.34</v>
      </c>
      <c r="D44" s="94"/>
      <c r="E44" s="94"/>
      <c r="F44" s="91"/>
      <c r="G44" s="174">
        <f t="shared" si="3"/>
        <v>0</v>
      </c>
      <c r="H44" s="17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77</v>
      </c>
      <c r="B45" s="184" t="s">
        <v>78</v>
      </c>
      <c r="C45" s="185">
        <f>+C46</f>
        <v>0</v>
      </c>
      <c r="D45" s="186">
        <f t="shared" ref="D45:F45" si="29">+D46</f>
        <v>4951229</v>
      </c>
      <c r="E45" s="186">
        <f t="shared" si="29"/>
        <v>12501159</v>
      </c>
      <c r="F45" s="185">
        <f t="shared" si="29"/>
        <v>13766035.390000001</v>
      </c>
      <c r="G45" s="185" t="e">
        <f t="shared" si="3"/>
        <v>#DIV/0!</v>
      </c>
      <c r="H45" s="185">
        <f t="shared" si="4"/>
        <v>110.11807297227401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79</v>
      </c>
      <c r="B46" s="93" t="s">
        <v>78</v>
      </c>
      <c r="C46" s="91"/>
      <c r="D46" s="91">
        <v>4951229</v>
      </c>
      <c r="E46" s="94">
        <v>12501159</v>
      </c>
      <c r="F46" s="91">
        <v>13766035.390000001</v>
      </c>
      <c r="G46" s="174" t="e">
        <f t="shared" si="3"/>
        <v>#DIV/0!</v>
      </c>
      <c r="H46" s="174">
        <f t="shared" si="4"/>
        <v>110.11807297227401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1" sqref="F2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78" t="s">
        <v>488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77" t="s">
        <v>3</v>
      </c>
      <c r="B7" s="277"/>
      <c r="C7" s="162" t="s">
        <v>576</v>
      </c>
      <c r="D7" s="162" t="s">
        <v>571</v>
      </c>
      <c r="E7" s="162" t="s">
        <v>572</v>
      </c>
      <c r="F7" s="162" t="s">
        <v>577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76">
        <v>1</v>
      </c>
      <c r="B8" s="27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568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255</v>
      </c>
      <c r="C10" s="197">
        <f>+C11+C13</f>
        <v>18591391.780000001</v>
      </c>
      <c r="D10" s="197">
        <f>+D11+D13</f>
        <v>17078212</v>
      </c>
      <c r="E10" s="197">
        <f>+E11+E13</f>
        <v>25432732</v>
      </c>
      <c r="F10" s="197">
        <f>+F11+F13</f>
        <v>29464951.670000002</v>
      </c>
      <c r="G10" s="188">
        <f>+F10/C10*100</f>
        <v>158.48706766374215</v>
      </c>
      <c r="H10" s="188">
        <f>+F10/E10*100</f>
        <v>115.85444957309346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493</v>
      </c>
      <c r="B13" s="184" t="s">
        <v>494</v>
      </c>
      <c r="C13" s="185">
        <f>+C14</f>
        <v>18591391.780000001</v>
      </c>
      <c r="D13" s="186">
        <f t="shared" ref="D13" si="3">+D14</f>
        <v>17078212</v>
      </c>
      <c r="E13" s="186">
        <f t="shared" ref="E13" si="4">+E14</f>
        <v>25432732</v>
      </c>
      <c r="F13" s="185">
        <f t="shared" ref="F13" si="5">+F14</f>
        <v>29464951.670000002</v>
      </c>
      <c r="G13" s="185">
        <f t="shared" si="1"/>
        <v>158.48706766374215</v>
      </c>
      <c r="H13" s="185">
        <f t="shared" si="2"/>
        <v>115.85444957309346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18591391.780000001</v>
      </c>
      <c r="D14" s="118">
        <v>17078212</v>
      </c>
      <c r="E14" s="118">
        <v>25432732</v>
      </c>
      <c r="F14" s="117">
        <v>29464951.670000002</v>
      </c>
      <c r="G14" s="174">
        <f t="shared" si="1"/>
        <v>158.48706766374215</v>
      </c>
      <c r="H14" s="174">
        <f t="shared" si="2"/>
        <v>115.85444957309346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K21" sqref="K21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78" t="s">
        <v>254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77" t="s">
        <v>3</v>
      </c>
      <c r="B7" s="277"/>
      <c r="C7" s="162" t="s">
        <v>576</v>
      </c>
      <c r="D7" s="162" t="s">
        <v>571</v>
      </c>
      <c r="E7" s="162" t="s">
        <v>572</v>
      </c>
      <c r="F7" s="162" t="s">
        <v>577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76">
        <v>1</v>
      </c>
      <c r="B8" s="27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77</v>
      </c>
      <c r="B10" s="212" t="s">
        <v>258</v>
      </c>
      <c r="C10" s="190">
        <f>+C11+C14</f>
        <v>0</v>
      </c>
      <c r="D10" s="191">
        <f>+D11+D14</f>
        <v>4951229</v>
      </c>
      <c r="E10" s="191">
        <f>+E11+E14</f>
        <v>8875707</v>
      </c>
      <c r="F10" s="190">
        <f>+F11+F14</f>
        <v>7690070</v>
      </c>
      <c r="G10" s="213" t="e">
        <f t="shared" ref="G10" si="0">+F10/C10*100</f>
        <v>#DIV/0!</v>
      </c>
      <c r="H10" s="213">
        <f t="shared" ref="H10" si="1">+F10/E10*100</f>
        <v>86.641774001778117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79</v>
      </c>
      <c r="B11" s="206" t="s">
        <v>497</v>
      </c>
      <c r="C11" s="209">
        <f>+C12</f>
        <v>0</v>
      </c>
      <c r="D11" s="217">
        <v>4951229</v>
      </c>
      <c r="E11" s="217">
        <v>8875707</v>
      </c>
      <c r="F11" s="209">
        <f>+F12</f>
        <v>7690070</v>
      </c>
      <c r="G11" s="209" t="e">
        <f t="shared" ref="G11:G36" si="2">+F11/C11*100</f>
        <v>#DIV/0!</v>
      </c>
      <c r="H11" s="209">
        <f t="shared" ref="H11:H36" si="3">+F11/E11*100</f>
        <v>86.641774001778117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7690070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500</v>
      </c>
      <c r="B13" s="138" t="s">
        <v>501</v>
      </c>
      <c r="C13" s="135"/>
      <c r="D13" s="208"/>
      <c r="E13" s="208"/>
      <c r="F13" s="174">
        <v>7690070</v>
      </c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560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561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562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563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564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565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566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567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I35" sqref="I35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78" t="s">
        <v>259</v>
      </c>
      <c r="B5" s="278"/>
      <c r="C5" s="278"/>
      <c r="D5" s="278"/>
      <c r="E5" s="278"/>
      <c r="F5" s="278"/>
      <c r="G5" s="278"/>
      <c r="H5" s="27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77" t="s">
        <v>3</v>
      </c>
      <c r="B7" s="277"/>
      <c r="C7" s="162" t="s">
        <v>576</v>
      </c>
      <c r="D7" s="162" t="s">
        <v>571</v>
      </c>
      <c r="E7" s="162" t="s">
        <v>572</v>
      </c>
      <c r="F7" s="162" t="s">
        <v>577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76">
        <v>1</v>
      </c>
      <c r="B8" s="27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CB5E-DBE3-462D-B3EC-EB452BDF6C48}">
  <sheetPr>
    <pageSetUpPr fitToPage="1"/>
  </sheetPr>
  <dimension ref="A1:G135"/>
  <sheetViews>
    <sheetView zoomScaleNormal="100" workbookViewId="0">
      <selection activeCell="I25" sqref="I25"/>
    </sheetView>
  </sheetViews>
  <sheetFormatPr defaultRowHeight="15" x14ac:dyDescent="0.25"/>
  <cols>
    <col min="1" max="1" width="20.28515625" customWidth="1"/>
    <col min="2" max="2" width="44.85546875" customWidth="1"/>
    <col min="3" max="5" width="17.7109375" customWidth="1"/>
    <col min="6" max="6" width="10.28515625" customWidth="1"/>
  </cols>
  <sheetData>
    <row r="1" spans="1:7" ht="15.75" x14ac:dyDescent="0.25">
      <c r="A1" s="223"/>
      <c r="B1" s="278" t="s">
        <v>530</v>
      </c>
      <c r="C1" s="278"/>
      <c r="D1" s="278"/>
      <c r="E1" s="278"/>
      <c r="F1" s="278"/>
    </row>
    <row r="2" spans="1:7" ht="15.75" customHeight="1" x14ac:dyDescent="0.25">
      <c r="A2" s="223"/>
      <c r="B2" s="278" t="s">
        <v>531</v>
      </c>
      <c r="C2" s="278"/>
      <c r="D2" s="278"/>
      <c r="E2" s="278"/>
      <c r="F2" s="278"/>
    </row>
    <row r="3" spans="1:7" ht="23.25" x14ac:dyDescent="0.35">
      <c r="A3" s="279"/>
      <c r="B3" s="279"/>
      <c r="C3" s="279"/>
      <c r="D3" s="279"/>
      <c r="E3" s="279"/>
    </row>
    <row r="4" spans="1:7" ht="57" x14ac:dyDescent="0.25">
      <c r="A4" s="280" t="s">
        <v>3</v>
      </c>
      <c r="B4" s="277"/>
      <c r="C4" s="162" t="s">
        <v>571</v>
      </c>
      <c r="D4" s="162" t="s">
        <v>572</v>
      </c>
      <c r="E4" s="162" t="s">
        <v>577</v>
      </c>
      <c r="F4" s="224" t="s">
        <v>532</v>
      </c>
    </row>
    <row r="5" spans="1:7" x14ac:dyDescent="0.25">
      <c r="A5" s="281">
        <v>1</v>
      </c>
      <c r="B5" s="276"/>
      <c r="C5" s="163">
        <v>2</v>
      </c>
      <c r="D5" s="163">
        <v>3</v>
      </c>
      <c r="E5" s="163">
        <v>4.3333333333333304</v>
      </c>
      <c r="F5" s="225">
        <v>5.0833333333333304</v>
      </c>
    </row>
    <row r="6" spans="1:7" x14ac:dyDescent="0.25">
      <c r="A6" s="226" t="s">
        <v>597</v>
      </c>
      <c r="B6" s="227" t="s">
        <v>598</v>
      </c>
      <c r="C6" s="228">
        <f t="shared" ref="C6:E7" si="0">C7</f>
        <v>17078213</v>
      </c>
      <c r="D6" s="228">
        <f t="shared" si="0"/>
        <v>25518433</v>
      </c>
      <c r="E6" s="228">
        <f t="shared" si="0"/>
        <v>29464952.170000002</v>
      </c>
      <c r="F6" s="229">
        <f t="shared" ref="F6:F12" si="1">E6/D6</f>
        <v>1.1546536642747618</v>
      </c>
    </row>
    <row r="7" spans="1:7" x14ac:dyDescent="0.25">
      <c r="A7" s="230" t="s">
        <v>533</v>
      </c>
      <c r="B7" s="231" t="s">
        <v>534</v>
      </c>
      <c r="C7" s="228">
        <f t="shared" si="0"/>
        <v>17078213</v>
      </c>
      <c r="D7" s="228">
        <f t="shared" si="0"/>
        <v>25518433</v>
      </c>
      <c r="E7" s="228">
        <f t="shared" si="0"/>
        <v>29464952.170000002</v>
      </c>
      <c r="F7" s="229">
        <f t="shared" si="1"/>
        <v>1.1546536642747618</v>
      </c>
      <c r="G7" s="222"/>
    </row>
    <row r="8" spans="1:7" x14ac:dyDescent="0.25">
      <c r="A8" s="238" t="s">
        <v>538</v>
      </c>
      <c r="B8" s="239" t="s">
        <v>539</v>
      </c>
      <c r="C8" s="240">
        <f>C9+C16+C24+C31+C36+C83+C91+C96+C103+C120+C129</f>
        <v>17078213</v>
      </c>
      <c r="D8" s="240">
        <f>D9+D16+D24+D31+D36+D83+D91+D96+D103+D120+D129</f>
        <v>25518433</v>
      </c>
      <c r="E8" s="240">
        <f>E9+E16+E24+E31+E36+E83+E91+E96+E103+E120+E129</f>
        <v>29464952.170000002</v>
      </c>
      <c r="F8" s="241">
        <f t="shared" si="1"/>
        <v>1.1546536642747618</v>
      </c>
    </row>
    <row r="9" spans="1:7" x14ac:dyDescent="0.25">
      <c r="A9" s="242" t="s">
        <v>540</v>
      </c>
      <c r="B9" s="232" t="s">
        <v>541</v>
      </c>
      <c r="C9" s="243">
        <f t="shared" ref="C9:E11" si="2">C10</f>
        <v>6572207</v>
      </c>
      <c r="D9" s="243">
        <f t="shared" si="2"/>
        <v>7492698</v>
      </c>
      <c r="E9" s="243">
        <f t="shared" si="2"/>
        <v>7700509</v>
      </c>
      <c r="F9" s="241">
        <f t="shared" si="1"/>
        <v>1.027735136261998</v>
      </c>
    </row>
    <row r="10" spans="1:7" x14ac:dyDescent="0.25">
      <c r="A10" s="244" t="s">
        <v>584</v>
      </c>
      <c r="B10" s="232" t="s">
        <v>585</v>
      </c>
      <c r="C10" s="243">
        <f t="shared" si="2"/>
        <v>6572207</v>
      </c>
      <c r="D10" s="243">
        <f t="shared" si="2"/>
        <v>7492698</v>
      </c>
      <c r="E10" s="243">
        <f t="shared" si="2"/>
        <v>7700509</v>
      </c>
      <c r="F10" s="241">
        <f t="shared" si="1"/>
        <v>1.027735136261998</v>
      </c>
    </row>
    <row r="11" spans="1:7" x14ac:dyDescent="0.25">
      <c r="A11" s="245" t="s">
        <v>56</v>
      </c>
      <c r="B11" s="232" t="s">
        <v>55</v>
      </c>
      <c r="C11" s="243">
        <f t="shared" si="2"/>
        <v>6572207</v>
      </c>
      <c r="D11" s="243">
        <f t="shared" si="2"/>
        <v>7492698</v>
      </c>
      <c r="E11" s="243">
        <f t="shared" si="2"/>
        <v>7700509</v>
      </c>
      <c r="F11" s="241">
        <f t="shared" si="1"/>
        <v>1.027735136261998</v>
      </c>
    </row>
    <row r="12" spans="1:7" x14ac:dyDescent="0.25">
      <c r="A12" s="246" t="s">
        <v>81</v>
      </c>
      <c r="B12" s="232" t="s">
        <v>82</v>
      </c>
      <c r="C12" s="243">
        <f t="shared" ref="C12:D12" si="3">+C13+C14</f>
        <v>6572207</v>
      </c>
      <c r="D12" s="243">
        <f t="shared" si="3"/>
        <v>7492698</v>
      </c>
      <c r="E12" s="243">
        <f>+E13+E14+E15</f>
        <v>7700509</v>
      </c>
      <c r="F12" s="241">
        <f t="shared" si="1"/>
        <v>1.027735136261998</v>
      </c>
    </row>
    <row r="13" spans="1:7" x14ac:dyDescent="0.25">
      <c r="A13" s="247" t="s">
        <v>83</v>
      </c>
      <c r="B13" s="232" t="s">
        <v>84</v>
      </c>
      <c r="C13" s="233">
        <v>6394864</v>
      </c>
      <c r="D13" s="233">
        <v>7315639</v>
      </c>
      <c r="E13" s="233">
        <v>7356781.1200000001</v>
      </c>
      <c r="F13" s="241">
        <f>E13/D13</f>
        <v>1.0056238586950503</v>
      </c>
    </row>
    <row r="14" spans="1:7" x14ac:dyDescent="0.25">
      <c r="A14" s="247" t="s">
        <v>98</v>
      </c>
      <c r="B14" s="232" t="s">
        <v>99</v>
      </c>
      <c r="C14" s="233">
        <v>177343</v>
      </c>
      <c r="D14" s="233">
        <v>177059</v>
      </c>
      <c r="E14" s="233">
        <v>243727.88</v>
      </c>
      <c r="F14" s="241">
        <f t="shared" ref="F14:F77" si="4">E14/D14</f>
        <v>1.3765348273739262</v>
      </c>
    </row>
    <row r="15" spans="1:7" x14ac:dyDescent="0.25">
      <c r="A15" s="247">
        <v>42</v>
      </c>
      <c r="B15" s="232" t="s">
        <v>234</v>
      </c>
      <c r="C15" s="233">
        <v>0</v>
      </c>
      <c r="D15" s="233">
        <v>0</v>
      </c>
      <c r="E15" s="233">
        <v>100000</v>
      </c>
      <c r="F15" s="241"/>
    </row>
    <row r="16" spans="1:7" x14ac:dyDescent="0.25">
      <c r="A16" s="242" t="s">
        <v>543</v>
      </c>
      <c r="B16" s="232" t="s">
        <v>544</v>
      </c>
      <c r="C16" s="243">
        <f t="shared" ref="C16:E18" si="5">C17</f>
        <v>353574</v>
      </c>
      <c r="D16" s="243">
        <f t="shared" si="5"/>
        <v>536109</v>
      </c>
      <c r="E16" s="243">
        <f t="shared" si="5"/>
        <v>463900.10999999993</v>
      </c>
      <c r="F16" s="241">
        <f t="shared" si="4"/>
        <v>0.86530931209884543</v>
      </c>
    </row>
    <row r="17" spans="1:6" x14ac:dyDescent="0.25">
      <c r="A17" s="244" t="s">
        <v>584</v>
      </c>
      <c r="B17" s="232" t="s">
        <v>585</v>
      </c>
      <c r="C17" s="243">
        <f t="shared" si="5"/>
        <v>353574</v>
      </c>
      <c r="D17" s="243">
        <f t="shared" si="5"/>
        <v>536109</v>
      </c>
      <c r="E17" s="243">
        <f t="shared" si="5"/>
        <v>463900.10999999993</v>
      </c>
      <c r="F17" s="241">
        <f t="shared" si="4"/>
        <v>0.86530931209884543</v>
      </c>
    </row>
    <row r="18" spans="1:6" x14ac:dyDescent="0.25">
      <c r="A18" s="245" t="s">
        <v>56</v>
      </c>
      <c r="B18" s="232" t="s">
        <v>55</v>
      </c>
      <c r="C18" s="243">
        <f t="shared" si="5"/>
        <v>353574</v>
      </c>
      <c r="D18" s="243">
        <f t="shared" si="5"/>
        <v>536109</v>
      </c>
      <c r="E18" s="243">
        <f t="shared" si="5"/>
        <v>463900.10999999993</v>
      </c>
      <c r="F18" s="241">
        <f t="shared" si="4"/>
        <v>0.86530931209884543</v>
      </c>
    </row>
    <row r="19" spans="1:6" x14ac:dyDescent="0.25">
      <c r="A19" s="246" t="s">
        <v>81</v>
      </c>
      <c r="B19" s="232" t="s">
        <v>82</v>
      </c>
      <c r="C19" s="243">
        <f t="shared" ref="C19:E19" si="6">C20+C23+C21+C22</f>
        <v>353574</v>
      </c>
      <c r="D19" s="243">
        <f t="shared" si="6"/>
        <v>536109</v>
      </c>
      <c r="E19" s="243">
        <f t="shared" si="6"/>
        <v>463900.10999999993</v>
      </c>
      <c r="F19" s="241">
        <f t="shared" si="4"/>
        <v>0.86530931209884543</v>
      </c>
    </row>
    <row r="20" spans="1:6" x14ac:dyDescent="0.25">
      <c r="A20" s="247" t="s">
        <v>98</v>
      </c>
      <c r="B20" s="232" t="s">
        <v>99</v>
      </c>
      <c r="C20" s="233">
        <v>329364</v>
      </c>
      <c r="D20" s="233">
        <v>422191</v>
      </c>
      <c r="E20" s="233">
        <v>365430.93</v>
      </c>
      <c r="F20" s="241">
        <f t="shared" si="4"/>
        <v>0.86555831365424651</v>
      </c>
    </row>
    <row r="21" spans="1:6" x14ac:dyDescent="0.25">
      <c r="A21" s="247">
        <v>34</v>
      </c>
      <c r="B21" s="232" t="s">
        <v>161</v>
      </c>
      <c r="C21" s="233">
        <v>2647</v>
      </c>
      <c r="D21" s="233">
        <v>25991</v>
      </c>
      <c r="E21" s="233">
        <v>6072.03</v>
      </c>
      <c r="F21" s="241">
        <f t="shared" si="4"/>
        <v>0.23362048401369703</v>
      </c>
    </row>
    <row r="22" spans="1:6" x14ac:dyDescent="0.25">
      <c r="A22" s="247" t="s">
        <v>59</v>
      </c>
      <c r="B22" s="232" t="s">
        <v>228</v>
      </c>
      <c r="C22" s="248">
        <v>580</v>
      </c>
      <c r="D22" s="248">
        <v>9280</v>
      </c>
      <c r="E22" s="248">
        <v>9280</v>
      </c>
      <c r="F22" s="241">
        <f t="shared" si="4"/>
        <v>1</v>
      </c>
    </row>
    <row r="23" spans="1:6" x14ac:dyDescent="0.25">
      <c r="A23" s="247">
        <v>42</v>
      </c>
      <c r="B23" s="232" t="s">
        <v>234</v>
      </c>
      <c r="C23" s="233">
        <v>20983</v>
      </c>
      <c r="D23" s="233">
        <v>78647</v>
      </c>
      <c r="E23" s="236">
        <f>2643082.94-2559965.79</f>
        <v>83117.149999999907</v>
      </c>
      <c r="F23" s="241">
        <f t="shared" si="4"/>
        <v>1.0568381502155189</v>
      </c>
    </row>
    <row r="24" spans="1:6" x14ac:dyDescent="0.25">
      <c r="A24" s="242" t="s">
        <v>542</v>
      </c>
      <c r="B24" s="232" t="s">
        <v>544</v>
      </c>
      <c r="C24" s="243">
        <f t="shared" ref="C24:E26" si="7">C25</f>
        <v>54771</v>
      </c>
      <c r="D24" s="243">
        <f t="shared" si="7"/>
        <v>98004</v>
      </c>
      <c r="E24" s="243">
        <f t="shared" si="7"/>
        <v>98046.87</v>
      </c>
      <c r="F24" s="241">
        <f t="shared" si="4"/>
        <v>1.0004374311252602</v>
      </c>
    </row>
    <row r="25" spans="1:6" x14ac:dyDescent="0.25">
      <c r="A25" s="244" t="s">
        <v>584</v>
      </c>
      <c r="B25" s="232" t="s">
        <v>585</v>
      </c>
      <c r="C25" s="243">
        <f t="shared" si="7"/>
        <v>54771</v>
      </c>
      <c r="D25" s="243">
        <f t="shared" si="7"/>
        <v>98004</v>
      </c>
      <c r="E25" s="243">
        <f t="shared" si="7"/>
        <v>98046.87</v>
      </c>
      <c r="F25" s="241">
        <f t="shared" si="4"/>
        <v>1.0004374311252602</v>
      </c>
    </row>
    <row r="26" spans="1:6" x14ac:dyDescent="0.25">
      <c r="A26" s="245" t="s">
        <v>56</v>
      </c>
      <c r="B26" s="232" t="s">
        <v>55</v>
      </c>
      <c r="C26" s="243">
        <f t="shared" si="7"/>
        <v>54771</v>
      </c>
      <c r="D26" s="243">
        <f t="shared" si="7"/>
        <v>98004</v>
      </c>
      <c r="E26" s="243">
        <f t="shared" si="7"/>
        <v>98046.87</v>
      </c>
      <c r="F26" s="241">
        <f t="shared" si="4"/>
        <v>1.0004374311252602</v>
      </c>
    </row>
    <row r="27" spans="1:6" x14ac:dyDescent="0.25">
      <c r="A27" s="246" t="s">
        <v>81</v>
      </c>
      <c r="B27" s="232" t="s">
        <v>82</v>
      </c>
      <c r="C27" s="243">
        <f>SUM(C28:C30)</f>
        <v>54771</v>
      </c>
      <c r="D27" s="243">
        <f t="shared" ref="D27:E27" si="8">SUM(D28:D30)</f>
        <v>98004</v>
      </c>
      <c r="E27" s="243">
        <f t="shared" si="8"/>
        <v>98046.87</v>
      </c>
      <c r="F27" s="241">
        <f t="shared" si="4"/>
        <v>1.0004374311252602</v>
      </c>
    </row>
    <row r="28" spans="1:6" x14ac:dyDescent="0.25">
      <c r="A28" s="247">
        <v>31</v>
      </c>
      <c r="B28" s="232" t="s">
        <v>84</v>
      </c>
      <c r="C28" s="234">
        <v>29900</v>
      </c>
      <c r="D28" s="234">
        <v>39166</v>
      </c>
      <c r="E28" s="234">
        <v>39166.74</v>
      </c>
      <c r="F28" s="241">
        <f t="shared" si="4"/>
        <v>1.0000188939386201</v>
      </c>
    </row>
    <row r="29" spans="1:6" x14ac:dyDescent="0.25">
      <c r="A29" s="247" t="s">
        <v>98</v>
      </c>
      <c r="B29" s="232" t="s">
        <v>99</v>
      </c>
      <c r="C29" s="234">
        <v>13571</v>
      </c>
      <c r="D29" s="234">
        <v>38236</v>
      </c>
      <c r="E29" s="234">
        <v>38235.839999999997</v>
      </c>
      <c r="F29" s="241">
        <f t="shared" si="4"/>
        <v>0.99999581546186833</v>
      </c>
    </row>
    <row r="30" spans="1:6" x14ac:dyDescent="0.25">
      <c r="A30" s="247" t="s">
        <v>160</v>
      </c>
      <c r="B30" s="232" t="s">
        <v>161</v>
      </c>
      <c r="C30" s="234">
        <v>11300</v>
      </c>
      <c r="D30" s="234">
        <v>20602</v>
      </c>
      <c r="E30" s="234">
        <v>20644.29</v>
      </c>
      <c r="F30" s="241">
        <f t="shared" si="4"/>
        <v>1.0020527133288031</v>
      </c>
    </row>
    <row r="31" spans="1:6" x14ac:dyDescent="0.25">
      <c r="A31" s="242" t="s">
        <v>547</v>
      </c>
      <c r="B31" s="232" t="s">
        <v>548</v>
      </c>
      <c r="C31" s="240">
        <f t="shared" ref="C31:E34" si="9">C32</f>
        <v>45356</v>
      </c>
      <c r="D31" s="240">
        <f t="shared" si="9"/>
        <v>90047</v>
      </c>
      <c r="E31" s="240">
        <f t="shared" si="9"/>
        <v>2559965.79</v>
      </c>
      <c r="F31" s="241">
        <f t="shared" si="4"/>
        <v>28.429217963952158</v>
      </c>
    </row>
    <row r="32" spans="1:6" x14ac:dyDescent="0.25">
      <c r="A32" s="244" t="s">
        <v>584</v>
      </c>
      <c r="B32" s="232" t="s">
        <v>585</v>
      </c>
      <c r="C32" s="240">
        <f t="shared" si="9"/>
        <v>45356</v>
      </c>
      <c r="D32" s="240">
        <f t="shared" si="9"/>
        <v>90047</v>
      </c>
      <c r="E32" s="240">
        <f t="shared" si="9"/>
        <v>2559965.79</v>
      </c>
      <c r="F32" s="241">
        <f t="shared" si="4"/>
        <v>28.429217963952158</v>
      </c>
    </row>
    <row r="33" spans="1:6" x14ac:dyDescent="0.25">
      <c r="A33" s="245" t="s">
        <v>56</v>
      </c>
      <c r="B33" s="232" t="s">
        <v>55</v>
      </c>
      <c r="C33" s="240">
        <f t="shared" si="9"/>
        <v>45356</v>
      </c>
      <c r="D33" s="240">
        <f t="shared" si="9"/>
        <v>90047</v>
      </c>
      <c r="E33" s="240">
        <f t="shared" si="9"/>
        <v>2559965.79</v>
      </c>
      <c r="F33" s="241">
        <f t="shared" si="4"/>
        <v>28.429217963952158</v>
      </c>
    </row>
    <row r="34" spans="1:6" x14ac:dyDescent="0.25">
      <c r="A34" s="246" t="s">
        <v>57</v>
      </c>
      <c r="B34" s="232" t="s">
        <v>227</v>
      </c>
      <c r="C34" s="240">
        <f>C35</f>
        <v>45356</v>
      </c>
      <c r="D34" s="240">
        <f t="shared" si="9"/>
        <v>90047</v>
      </c>
      <c r="E34" s="240">
        <f t="shared" si="9"/>
        <v>2559965.79</v>
      </c>
      <c r="F34" s="241">
        <f t="shared" si="4"/>
        <v>28.429217963952158</v>
      </c>
    </row>
    <row r="35" spans="1:6" x14ac:dyDescent="0.25">
      <c r="A35" s="247">
        <v>42</v>
      </c>
      <c r="B35" s="232" t="s">
        <v>234</v>
      </c>
      <c r="C35" s="235">
        <v>45356</v>
      </c>
      <c r="D35" s="235">
        <v>90047</v>
      </c>
      <c r="E35" s="236">
        <v>2559965.79</v>
      </c>
      <c r="F35" s="241">
        <f t="shared" si="4"/>
        <v>28.429217963952158</v>
      </c>
    </row>
    <row r="36" spans="1:6" x14ac:dyDescent="0.25">
      <c r="A36" s="242" t="s">
        <v>545</v>
      </c>
      <c r="B36" s="232" t="s">
        <v>546</v>
      </c>
      <c r="C36" s="240">
        <f t="shared" ref="C36:E36" si="10">C37</f>
        <v>5101076</v>
      </c>
      <c r="D36" s="240">
        <f t="shared" si="10"/>
        <v>4501706</v>
      </c>
      <c r="E36" s="240">
        <f t="shared" si="10"/>
        <v>4573618.9400000013</v>
      </c>
      <c r="F36" s="241">
        <f t="shared" si="4"/>
        <v>1.0159745971860448</v>
      </c>
    </row>
    <row r="37" spans="1:6" x14ac:dyDescent="0.25">
      <c r="A37" s="244" t="s">
        <v>584</v>
      </c>
      <c r="B37" s="232" t="s">
        <v>585</v>
      </c>
      <c r="C37" s="240">
        <f>+C38+C51+C61+C72+C80</f>
        <v>5101076</v>
      </c>
      <c r="D37" s="240">
        <f t="shared" ref="D37:E37" si="11">+D38+D51+D61+D72+D80</f>
        <v>4501706</v>
      </c>
      <c r="E37" s="240">
        <f t="shared" si="11"/>
        <v>4573618.9400000013</v>
      </c>
      <c r="F37" s="241">
        <f t="shared" si="4"/>
        <v>1.0159745971860448</v>
      </c>
    </row>
    <row r="38" spans="1:6" x14ac:dyDescent="0.25">
      <c r="A38" s="245" t="s">
        <v>83</v>
      </c>
      <c r="B38" s="232" t="s">
        <v>485</v>
      </c>
      <c r="C38" s="240">
        <f t="shared" ref="C38:E38" si="12">+C39+C45+C49</f>
        <v>3544050</v>
      </c>
      <c r="D38" s="240">
        <f t="shared" si="12"/>
        <v>3398262</v>
      </c>
      <c r="E38" s="240">
        <f t="shared" si="12"/>
        <v>3563416.7600000007</v>
      </c>
      <c r="F38" s="241">
        <f t="shared" si="4"/>
        <v>1.0485997724719285</v>
      </c>
    </row>
    <row r="39" spans="1:6" x14ac:dyDescent="0.25">
      <c r="A39" s="246" t="s">
        <v>81</v>
      </c>
      <c r="B39" s="232" t="s">
        <v>82</v>
      </c>
      <c r="C39" s="240">
        <f t="shared" ref="C39:E39" si="13">SUM(C40:C44)</f>
        <v>2526550</v>
      </c>
      <c r="D39" s="240">
        <f t="shared" si="13"/>
        <v>3046618</v>
      </c>
      <c r="E39" s="240">
        <f t="shared" si="13"/>
        <v>3199158.3800000008</v>
      </c>
      <c r="F39" s="241">
        <f t="shared" si="4"/>
        <v>1.0500687582099235</v>
      </c>
    </row>
    <row r="40" spans="1:6" x14ac:dyDescent="0.25">
      <c r="A40" s="247" t="s">
        <v>83</v>
      </c>
      <c r="B40" s="232" t="s">
        <v>84</v>
      </c>
      <c r="C40" s="235">
        <v>677550</v>
      </c>
      <c r="D40" s="235">
        <v>848037</v>
      </c>
      <c r="E40" s="235">
        <v>927368.39</v>
      </c>
      <c r="F40" s="241">
        <f t="shared" si="4"/>
        <v>1.0935470857993224</v>
      </c>
    </row>
    <row r="41" spans="1:6" x14ac:dyDescent="0.25">
      <c r="A41" s="247" t="s">
        <v>98</v>
      </c>
      <c r="B41" s="232" t="s">
        <v>99</v>
      </c>
      <c r="C41" s="235">
        <v>1836500</v>
      </c>
      <c r="D41" s="235">
        <v>2186598</v>
      </c>
      <c r="E41" s="235">
        <v>2258040.4500000002</v>
      </c>
      <c r="F41" s="241">
        <f t="shared" si="4"/>
        <v>1.0326728781422101</v>
      </c>
    </row>
    <row r="42" spans="1:6" x14ac:dyDescent="0.25">
      <c r="A42" s="247" t="s">
        <v>160</v>
      </c>
      <c r="B42" s="232" t="s">
        <v>161</v>
      </c>
      <c r="C42" s="235">
        <v>1000</v>
      </c>
      <c r="D42" s="235">
        <v>1460</v>
      </c>
      <c r="E42" s="235">
        <v>1464.99</v>
      </c>
      <c r="F42" s="241">
        <f t="shared" si="4"/>
        <v>1.003417808219178</v>
      </c>
    </row>
    <row r="43" spans="1:6" x14ac:dyDescent="0.25">
      <c r="A43" s="247" t="s">
        <v>203</v>
      </c>
      <c r="B43" s="232" t="s">
        <v>204</v>
      </c>
      <c r="C43" s="235">
        <v>5000</v>
      </c>
      <c r="D43" s="235">
        <v>6371</v>
      </c>
      <c r="E43" s="235">
        <v>6370.7</v>
      </c>
      <c r="F43" s="241">
        <f t="shared" si="4"/>
        <v>0.99995291163082711</v>
      </c>
    </row>
    <row r="44" spans="1:6" x14ac:dyDescent="0.25">
      <c r="A44" s="247">
        <v>38</v>
      </c>
      <c r="B44" s="232" t="s">
        <v>214</v>
      </c>
      <c r="C44" s="235">
        <v>6500</v>
      </c>
      <c r="D44" s="235">
        <v>4152</v>
      </c>
      <c r="E44" s="235">
        <v>5913.85</v>
      </c>
      <c r="F44" s="241">
        <f t="shared" si="4"/>
        <v>1.424337668593449</v>
      </c>
    </row>
    <row r="45" spans="1:6" x14ac:dyDescent="0.25">
      <c r="A45" s="246" t="s">
        <v>57</v>
      </c>
      <c r="B45" s="232" t="s">
        <v>227</v>
      </c>
      <c r="C45" s="240">
        <f t="shared" ref="C45:E45" si="14">+C46+C47+C48</f>
        <v>1017500</v>
      </c>
      <c r="D45" s="240">
        <f t="shared" si="14"/>
        <v>351644</v>
      </c>
      <c r="E45" s="240">
        <f t="shared" si="14"/>
        <v>364258.38</v>
      </c>
      <c r="F45" s="241">
        <f t="shared" si="4"/>
        <v>1.0358725870482648</v>
      </c>
    </row>
    <row r="46" spans="1:6" x14ac:dyDescent="0.25">
      <c r="A46" s="247" t="s">
        <v>59</v>
      </c>
      <c r="B46" s="232" t="s">
        <v>228</v>
      </c>
      <c r="C46" s="235">
        <v>30000</v>
      </c>
      <c r="D46" s="235">
        <v>53539</v>
      </c>
      <c r="E46" s="235">
        <v>53539</v>
      </c>
      <c r="F46" s="241">
        <f t="shared" si="4"/>
        <v>1</v>
      </c>
    </row>
    <row r="47" spans="1:6" x14ac:dyDescent="0.25">
      <c r="A47" s="247" t="s">
        <v>233</v>
      </c>
      <c r="B47" s="232" t="s">
        <v>234</v>
      </c>
      <c r="C47" s="235">
        <v>687500</v>
      </c>
      <c r="D47" s="235">
        <v>158144</v>
      </c>
      <c r="E47" s="235">
        <v>270757.99</v>
      </c>
      <c r="F47" s="241">
        <f t="shared" si="4"/>
        <v>1.7120977716511534</v>
      </c>
    </row>
    <row r="48" spans="1:6" x14ac:dyDescent="0.25">
      <c r="A48" s="247" t="s">
        <v>249</v>
      </c>
      <c r="B48" s="232" t="s">
        <v>250</v>
      </c>
      <c r="C48" s="235">
        <v>300000</v>
      </c>
      <c r="D48" s="235">
        <v>139961</v>
      </c>
      <c r="E48" s="235">
        <v>39961.39</v>
      </c>
      <c r="F48" s="241">
        <f t="shared" si="4"/>
        <v>0.28551803716749663</v>
      </c>
    </row>
    <row r="49" spans="1:6" x14ac:dyDescent="0.25">
      <c r="A49" s="246">
        <v>5</v>
      </c>
      <c r="B49" s="232" t="s">
        <v>586</v>
      </c>
      <c r="C49" s="240">
        <f t="shared" ref="C49:E49" si="15">C50</f>
        <v>0</v>
      </c>
      <c r="D49" s="240">
        <f t="shared" si="15"/>
        <v>0</v>
      </c>
      <c r="E49" s="240">
        <f t="shared" si="15"/>
        <v>0</v>
      </c>
      <c r="F49" s="241" t="e">
        <f t="shared" si="4"/>
        <v>#DIV/0!</v>
      </c>
    </row>
    <row r="50" spans="1:6" x14ac:dyDescent="0.25">
      <c r="A50" s="247">
        <v>51</v>
      </c>
      <c r="B50" s="232" t="s">
        <v>510</v>
      </c>
      <c r="C50" s="235">
        <v>0</v>
      </c>
      <c r="D50" s="235"/>
      <c r="E50" s="235">
        <v>0</v>
      </c>
      <c r="F50" s="241" t="e">
        <f t="shared" si="4"/>
        <v>#DIV/0!</v>
      </c>
    </row>
    <row r="51" spans="1:6" x14ac:dyDescent="0.25">
      <c r="A51" s="245" t="s">
        <v>60</v>
      </c>
      <c r="B51" s="232" t="s">
        <v>61</v>
      </c>
      <c r="C51" s="243">
        <f>+C52+C57</f>
        <v>630290</v>
      </c>
      <c r="D51" s="243">
        <f t="shared" ref="D51:E51" si="16">+D52+D57</f>
        <v>589586</v>
      </c>
      <c r="E51" s="243">
        <f t="shared" si="16"/>
        <v>464182.44</v>
      </c>
      <c r="F51" s="241">
        <f t="shared" si="4"/>
        <v>0.78730234435688773</v>
      </c>
    </row>
    <row r="52" spans="1:6" x14ac:dyDescent="0.25">
      <c r="A52" s="246" t="s">
        <v>81</v>
      </c>
      <c r="B52" s="232" t="s">
        <v>82</v>
      </c>
      <c r="C52" s="243">
        <f>+C53+C54+C55+C56</f>
        <v>580290</v>
      </c>
      <c r="D52" s="243">
        <f t="shared" ref="D52:E52" si="17">+D53+D54+D55+D56</f>
        <v>531381</v>
      </c>
      <c r="E52" s="243">
        <f t="shared" si="17"/>
        <v>568477.64</v>
      </c>
      <c r="F52" s="241">
        <f t="shared" si="4"/>
        <v>1.0698117546543817</v>
      </c>
    </row>
    <row r="53" spans="1:6" x14ac:dyDescent="0.25">
      <c r="A53" s="247" t="s">
        <v>83</v>
      </c>
      <c r="B53" s="232" t="s">
        <v>84</v>
      </c>
      <c r="C53" s="233">
        <v>247690</v>
      </c>
      <c r="D53" s="233">
        <v>302649</v>
      </c>
      <c r="E53" s="233">
        <v>331394.05</v>
      </c>
      <c r="F53" s="241">
        <f t="shared" si="4"/>
        <v>1.0949781760389097</v>
      </c>
    </row>
    <row r="54" spans="1:6" x14ac:dyDescent="0.25">
      <c r="A54" s="247" t="s">
        <v>98</v>
      </c>
      <c r="B54" s="232" t="s">
        <v>99</v>
      </c>
      <c r="C54" s="233">
        <v>329300</v>
      </c>
      <c r="D54" s="233">
        <v>227177</v>
      </c>
      <c r="E54" s="233">
        <v>235482.82</v>
      </c>
      <c r="F54" s="241">
        <f t="shared" si="4"/>
        <v>1.0365610074963576</v>
      </c>
    </row>
    <row r="55" spans="1:6" x14ac:dyDescent="0.25">
      <c r="A55" s="247" t="s">
        <v>160</v>
      </c>
      <c r="B55" s="232" t="s">
        <v>161</v>
      </c>
      <c r="C55" s="233">
        <v>300</v>
      </c>
      <c r="D55" s="233">
        <v>55</v>
      </c>
      <c r="E55" s="233">
        <v>100.77</v>
      </c>
      <c r="F55" s="241">
        <f t="shared" si="4"/>
        <v>1.8321818181818181</v>
      </c>
    </row>
    <row r="56" spans="1:6" x14ac:dyDescent="0.25">
      <c r="A56" s="247" t="s">
        <v>209</v>
      </c>
      <c r="B56" s="232" t="s">
        <v>214</v>
      </c>
      <c r="C56" s="233">
        <v>3000</v>
      </c>
      <c r="D56" s="233">
        <v>1500</v>
      </c>
      <c r="E56" s="233">
        <v>1500</v>
      </c>
      <c r="F56" s="241">
        <f t="shared" si="4"/>
        <v>1</v>
      </c>
    </row>
    <row r="57" spans="1:6" x14ac:dyDescent="0.25">
      <c r="A57" s="246" t="s">
        <v>57</v>
      </c>
      <c r="B57" s="232" t="s">
        <v>227</v>
      </c>
      <c r="C57" s="243">
        <f t="shared" ref="C57:E57" si="18">+C58+C59+C60</f>
        <v>50000</v>
      </c>
      <c r="D57" s="240">
        <f t="shared" si="18"/>
        <v>58205</v>
      </c>
      <c r="E57" s="240">
        <f t="shared" si="18"/>
        <v>-104295.20000000001</v>
      </c>
      <c r="F57" s="241">
        <f t="shared" si="4"/>
        <v>-1.7918598058586035</v>
      </c>
    </row>
    <row r="58" spans="1:6" x14ac:dyDescent="0.25">
      <c r="A58" s="247" t="s">
        <v>59</v>
      </c>
      <c r="B58" s="232" t="s">
        <v>228</v>
      </c>
      <c r="C58" s="233">
        <v>0</v>
      </c>
      <c r="D58" s="235">
        <v>6563</v>
      </c>
      <c r="E58" s="235">
        <v>6562.5</v>
      </c>
      <c r="F58" s="241">
        <f t="shared" si="4"/>
        <v>0.99992381532835595</v>
      </c>
    </row>
    <row r="59" spans="1:6" x14ac:dyDescent="0.25">
      <c r="A59" s="247" t="s">
        <v>233</v>
      </c>
      <c r="B59" s="232" t="s">
        <v>234</v>
      </c>
      <c r="C59" s="233">
        <v>50000</v>
      </c>
      <c r="D59" s="235">
        <v>51642</v>
      </c>
      <c r="E59" s="235">
        <v>52510.52</v>
      </c>
      <c r="F59" s="241">
        <f t="shared" si="4"/>
        <v>1.0168180937996203</v>
      </c>
    </row>
    <row r="60" spans="1:6" x14ac:dyDescent="0.25">
      <c r="A60" s="247">
        <v>45</v>
      </c>
      <c r="B60" s="232" t="s">
        <v>252</v>
      </c>
      <c r="C60" s="233">
        <v>0</v>
      </c>
      <c r="D60" s="235">
        <v>0</v>
      </c>
      <c r="E60" s="236">
        <v>-163368.22</v>
      </c>
      <c r="F60" s="241" t="e">
        <f t="shared" si="4"/>
        <v>#DIV/0!</v>
      </c>
    </row>
    <row r="61" spans="1:6" x14ac:dyDescent="0.25">
      <c r="A61" s="245" t="s">
        <v>75</v>
      </c>
      <c r="B61" s="232" t="s">
        <v>76</v>
      </c>
      <c r="C61" s="243">
        <f t="shared" ref="C61:E61" si="19">+C62+C68</f>
        <v>464736</v>
      </c>
      <c r="D61" s="243">
        <f t="shared" si="19"/>
        <v>381374</v>
      </c>
      <c r="E61" s="243">
        <f t="shared" si="19"/>
        <v>397375.42000000004</v>
      </c>
      <c r="F61" s="241">
        <f t="shared" si="4"/>
        <v>1.0419572912678894</v>
      </c>
    </row>
    <row r="62" spans="1:6" x14ac:dyDescent="0.25">
      <c r="A62" s="246" t="s">
        <v>81</v>
      </c>
      <c r="B62" s="232" t="s">
        <v>82</v>
      </c>
      <c r="C62" s="243">
        <f>+C63+C64+C67+C66+C65</f>
        <v>408450</v>
      </c>
      <c r="D62" s="243">
        <f t="shared" ref="D62:E62" si="20">+D63+D64+D67+D66+D65</f>
        <v>358081</v>
      </c>
      <c r="E62" s="243">
        <f t="shared" si="20"/>
        <v>373382.33</v>
      </c>
      <c r="F62" s="241">
        <f t="shared" si="4"/>
        <v>1.0427314769563312</v>
      </c>
    </row>
    <row r="63" spans="1:6" x14ac:dyDescent="0.25">
      <c r="A63" s="247" t="s">
        <v>83</v>
      </c>
      <c r="B63" s="232" t="s">
        <v>84</v>
      </c>
      <c r="C63" s="233">
        <v>64219</v>
      </c>
      <c r="D63" s="233">
        <v>96586</v>
      </c>
      <c r="E63" s="233">
        <v>97185.35</v>
      </c>
      <c r="F63" s="241">
        <f t="shared" si="4"/>
        <v>1.0062053506719402</v>
      </c>
    </row>
    <row r="64" spans="1:6" x14ac:dyDescent="0.25">
      <c r="A64" s="247" t="s">
        <v>98</v>
      </c>
      <c r="B64" s="232" t="s">
        <v>99</v>
      </c>
      <c r="C64" s="233">
        <v>336454</v>
      </c>
      <c r="D64" s="233">
        <v>207451</v>
      </c>
      <c r="E64" s="233">
        <v>222153.04</v>
      </c>
      <c r="F64" s="241">
        <f t="shared" si="4"/>
        <v>1.0708699403714612</v>
      </c>
    </row>
    <row r="65" spans="1:6" x14ac:dyDescent="0.25">
      <c r="A65" s="247">
        <v>34</v>
      </c>
      <c r="B65" s="232" t="s">
        <v>161</v>
      </c>
      <c r="C65" s="233">
        <v>0</v>
      </c>
      <c r="D65" s="233">
        <v>54</v>
      </c>
      <c r="E65" s="233">
        <v>53.65</v>
      </c>
      <c r="F65" s="241">
        <f t="shared" si="4"/>
        <v>0.99351851851851847</v>
      </c>
    </row>
    <row r="66" spans="1:6" x14ac:dyDescent="0.25">
      <c r="A66" s="247">
        <v>36</v>
      </c>
      <c r="B66" s="232" t="s">
        <v>587</v>
      </c>
      <c r="C66" s="233">
        <v>7777</v>
      </c>
      <c r="D66" s="233">
        <v>5990</v>
      </c>
      <c r="E66" s="233">
        <v>5990.29</v>
      </c>
      <c r="F66" s="241">
        <f t="shared" si="4"/>
        <v>1.0000484140233723</v>
      </c>
    </row>
    <row r="67" spans="1:6" x14ac:dyDescent="0.25">
      <c r="A67" s="247" t="s">
        <v>203</v>
      </c>
      <c r="B67" s="232" t="s">
        <v>204</v>
      </c>
      <c r="C67" s="233">
        <v>0</v>
      </c>
      <c r="D67" s="233">
        <v>48000</v>
      </c>
      <c r="E67" s="233">
        <v>48000</v>
      </c>
      <c r="F67" s="241">
        <f t="shared" si="4"/>
        <v>1</v>
      </c>
    </row>
    <row r="68" spans="1:6" x14ac:dyDescent="0.25">
      <c r="A68" s="246" t="s">
        <v>57</v>
      </c>
      <c r="B68" s="232" t="s">
        <v>227</v>
      </c>
      <c r="C68" s="243">
        <f t="shared" ref="C68:E68" si="21">+C70+C69+C71</f>
        <v>56286</v>
      </c>
      <c r="D68" s="243">
        <f t="shared" si="21"/>
        <v>23293</v>
      </c>
      <c r="E68" s="243">
        <f t="shared" si="21"/>
        <v>23993.09</v>
      </c>
      <c r="F68" s="241">
        <f t="shared" si="4"/>
        <v>1.0300558107585971</v>
      </c>
    </row>
    <row r="69" spans="1:6" x14ac:dyDescent="0.25">
      <c r="A69" s="247">
        <v>41</v>
      </c>
      <c r="B69" s="232" t="s">
        <v>228</v>
      </c>
      <c r="C69" s="249">
        <v>3000</v>
      </c>
      <c r="D69" s="249">
        <v>0</v>
      </c>
      <c r="E69" s="249">
        <v>0</v>
      </c>
      <c r="F69" s="241" t="e">
        <f t="shared" si="4"/>
        <v>#DIV/0!</v>
      </c>
    </row>
    <row r="70" spans="1:6" x14ac:dyDescent="0.25">
      <c r="A70" s="247" t="s">
        <v>233</v>
      </c>
      <c r="B70" s="232" t="s">
        <v>234</v>
      </c>
      <c r="C70" s="233">
        <v>53286</v>
      </c>
      <c r="D70" s="233">
        <v>23293</v>
      </c>
      <c r="E70" s="233">
        <v>23993.09</v>
      </c>
      <c r="F70" s="241">
        <f t="shared" si="4"/>
        <v>1.0300558107585971</v>
      </c>
    </row>
    <row r="71" spans="1:6" x14ac:dyDescent="0.25">
      <c r="A71" s="247">
        <v>45</v>
      </c>
      <c r="B71" s="232" t="s">
        <v>588</v>
      </c>
      <c r="C71" s="233">
        <v>0</v>
      </c>
      <c r="D71" s="233">
        <v>0</v>
      </c>
      <c r="E71" s="233">
        <v>0</v>
      </c>
      <c r="F71" s="241" t="e">
        <f t="shared" si="4"/>
        <v>#DIV/0!</v>
      </c>
    </row>
    <row r="72" spans="1:6" x14ac:dyDescent="0.25">
      <c r="A72" s="245" t="s">
        <v>32</v>
      </c>
      <c r="B72" s="232" t="s">
        <v>486</v>
      </c>
      <c r="C72" s="250">
        <f t="shared" ref="C72:E72" si="22">+C73+C77</f>
        <v>462000</v>
      </c>
      <c r="D72" s="250">
        <f t="shared" si="22"/>
        <v>132484</v>
      </c>
      <c r="E72" s="250">
        <f t="shared" si="22"/>
        <v>147088.07</v>
      </c>
      <c r="F72" s="241">
        <f t="shared" si="4"/>
        <v>1.1102327073457927</v>
      </c>
    </row>
    <row r="73" spans="1:6" x14ac:dyDescent="0.25">
      <c r="A73" s="246" t="s">
        <v>81</v>
      </c>
      <c r="B73" s="232" t="s">
        <v>82</v>
      </c>
      <c r="C73" s="243">
        <f t="shared" ref="C73:D73" si="23">+C74+C75+C76</f>
        <v>366000</v>
      </c>
      <c r="D73" s="243">
        <f t="shared" si="23"/>
        <v>130928</v>
      </c>
      <c r="E73" s="243">
        <f>+E74+E75+E76</f>
        <v>147088.07</v>
      </c>
      <c r="F73" s="241">
        <f t="shared" si="4"/>
        <v>1.1234271508004401</v>
      </c>
    </row>
    <row r="74" spans="1:6" x14ac:dyDescent="0.25">
      <c r="A74" s="247" t="s">
        <v>83</v>
      </c>
      <c r="B74" s="232" t="s">
        <v>84</v>
      </c>
      <c r="C74" s="233">
        <v>43610</v>
      </c>
      <c r="D74" s="233">
        <v>35199</v>
      </c>
      <c r="E74" s="233">
        <v>35198.6</v>
      </c>
      <c r="F74" s="241">
        <f t="shared" si="4"/>
        <v>0.99998863604079657</v>
      </c>
    </row>
    <row r="75" spans="1:6" x14ac:dyDescent="0.25">
      <c r="A75" s="247" t="s">
        <v>98</v>
      </c>
      <c r="B75" s="232" t="s">
        <v>99</v>
      </c>
      <c r="C75" s="233">
        <v>322390</v>
      </c>
      <c r="D75" s="233">
        <v>95707</v>
      </c>
      <c r="E75" s="233">
        <v>111867.78</v>
      </c>
      <c r="F75" s="241">
        <f t="shared" si="4"/>
        <v>1.1688568234298431</v>
      </c>
    </row>
    <row r="76" spans="1:6" x14ac:dyDescent="0.25">
      <c r="A76" s="247">
        <v>34</v>
      </c>
      <c r="B76" s="232" t="s">
        <v>161</v>
      </c>
      <c r="C76" s="233">
        <v>0</v>
      </c>
      <c r="D76" s="233">
        <v>22</v>
      </c>
      <c r="E76" s="233">
        <v>21.69</v>
      </c>
      <c r="F76" s="241">
        <f t="shared" si="4"/>
        <v>0.98590909090909096</v>
      </c>
    </row>
    <row r="77" spans="1:6" x14ac:dyDescent="0.25">
      <c r="A77" s="246" t="s">
        <v>57</v>
      </c>
      <c r="B77" s="232" t="s">
        <v>227</v>
      </c>
      <c r="C77" s="243">
        <f t="shared" ref="C77:E77" si="24">+C78+C79</f>
        <v>96000</v>
      </c>
      <c r="D77" s="243">
        <f t="shared" si="24"/>
        <v>1556</v>
      </c>
      <c r="E77" s="243">
        <f t="shared" si="24"/>
        <v>0</v>
      </c>
      <c r="F77" s="241">
        <f t="shared" si="4"/>
        <v>0</v>
      </c>
    </row>
    <row r="78" spans="1:6" x14ac:dyDescent="0.25">
      <c r="A78" s="247" t="s">
        <v>233</v>
      </c>
      <c r="B78" s="232" t="s">
        <v>234</v>
      </c>
      <c r="C78" s="233">
        <v>96000</v>
      </c>
      <c r="D78" s="233">
        <v>1556</v>
      </c>
      <c r="E78" s="233"/>
      <c r="F78" s="241">
        <f t="shared" ref="F78:F135" si="25">E78/D78</f>
        <v>0</v>
      </c>
    </row>
    <row r="79" spans="1:6" x14ac:dyDescent="0.25">
      <c r="A79" s="247" t="s">
        <v>249</v>
      </c>
      <c r="B79" s="232" t="s">
        <v>588</v>
      </c>
      <c r="C79" s="233">
        <v>0</v>
      </c>
      <c r="D79" s="233">
        <v>0</v>
      </c>
      <c r="E79" s="233">
        <v>0</v>
      </c>
      <c r="F79" s="241" t="e">
        <f t="shared" si="25"/>
        <v>#DIV/0!</v>
      </c>
    </row>
    <row r="80" spans="1:6" x14ac:dyDescent="0.25">
      <c r="A80" s="245" t="s">
        <v>339</v>
      </c>
      <c r="B80" s="232" t="s">
        <v>589</v>
      </c>
      <c r="C80" s="243">
        <f t="shared" ref="C80:E80" si="26">C81+C82</f>
        <v>0</v>
      </c>
      <c r="D80" s="243">
        <f t="shared" si="26"/>
        <v>0</v>
      </c>
      <c r="E80" s="243">
        <f t="shared" si="26"/>
        <v>1556.25</v>
      </c>
      <c r="F80" s="241" t="e">
        <f t="shared" si="25"/>
        <v>#DIV/0!</v>
      </c>
    </row>
    <row r="81" spans="1:6" x14ac:dyDescent="0.25">
      <c r="A81" s="247">
        <v>41</v>
      </c>
      <c r="B81" s="232" t="s">
        <v>445</v>
      </c>
      <c r="C81" s="233">
        <v>0</v>
      </c>
      <c r="D81" s="233">
        <v>0</v>
      </c>
      <c r="E81" s="233">
        <v>0</v>
      </c>
      <c r="F81" s="241" t="e">
        <f t="shared" si="25"/>
        <v>#DIV/0!</v>
      </c>
    </row>
    <row r="82" spans="1:6" x14ac:dyDescent="0.25">
      <c r="A82" s="247">
        <v>42</v>
      </c>
      <c r="B82" s="232" t="s">
        <v>234</v>
      </c>
      <c r="C82" s="233">
        <v>0</v>
      </c>
      <c r="D82" s="233">
        <v>0</v>
      </c>
      <c r="E82" s="233">
        <v>1556.25</v>
      </c>
      <c r="F82" s="241" t="e">
        <f t="shared" si="25"/>
        <v>#DIV/0!</v>
      </c>
    </row>
    <row r="83" spans="1:6" x14ac:dyDescent="0.25">
      <c r="A83" s="242" t="s">
        <v>547</v>
      </c>
      <c r="B83" s="232" t="s">
        <v>548</v>
      </c>
      <c r="C83" s="243">
        <f t="shared" ref="C83:E84" si="27">C84</f>
        <v>0</v>
      </c>
      <c r="D83" s="243">
        <f t="shared" si="27"/>
        <v>267601</v>
      </c>
      <c r="E83" s="243">
        <f t="shared" si="27"/>
        <v>267600.88</v>
      </c>
      <c r="F83" s="241">
        <f t="shared" si="25"/>
        <v>0.99999955157118248</v>
      </c>
    </row>
    <row r="84" spans="1:6" x14ac:dyDescent="0.25">
      <c r="A84" s="244" t="s">
        <v>584</v>
      </c>
      <c r="B84" s="232" t="s">
        <v>585</v>
      </c>
      <c r="C84" s="243">
        <f t="shared" si="27"/>
        <v>0</v>
      </c>
      <c r="D84" s="243">
        <f t="shared" si="27"/>
        <v>267601</v>
      </c>
      <c r="E84" s="243">
        <f t="shared" si="27"/>
        <v>267600.88</v>
      </c>
      <c r="F84" s="241">
        <f t="shared" si="25"/>
        <v>0.99999955157118248</v>
      </c>
    </row>
    <row r="85" spans="1:6" x14ac:dyDescent="0.25">
      <c r="A85" s="245" t="s">
        <v>535</v>
      </c>
      <c r="B85" s="232" t="s">
        <v>590</v>
      </c>
      <c r="C85" s="243">
        <f t="shared" ref="C85:E85" si="28">+C86+C89</f>
        <v>0</v>
      </c>
      <c r="D85" s="243">
        <f t="shared" si="28"/>
        <v>267601</v>
      </c>
      <c r="E85" s="243">
        <f t="shared" si="28"/>
        <v>267600.88</v>
      </c>
      <c r="F85" s="241">
        <f t="shared" si="25"/>
        <v>0.99999955157118248</v>
      </c>
    </row>
    <row r="86" spans="1:6" x14ac:dyDescent="0.25">
      <c r="A86" s="246" t="s">
        <v>81</v>
      </c>
      <c r="B86" s="232" t="s">
        <v>82</v>
      </c>
      <c r="C86" s="243">
        <f t="shared" ref="C86:E86" si="29">C87+C88</f>
        <v>0</v>
      </c>
      <c r="D86" s="243">
        <f t="shared" si="29"/>
        <v>47336</v>
      </c>
      <c r="E86" s="243">
        <f t="shared" si="29"/>
        <v>47336.28</v>
      </c>
      <c r="F86" s="241">
        <f t="shared" si="25"/>
        <v>1.0000059151597094</v>
      </c>
    </row>
    <row r="87" spans="1:6" x14ac:dyDescent="0.25">
      <c r="A87" s="247" t="s">
        <v>98</v>
      </c>
      <c r="B87" s="232" t="s">
        <v>99</v>
      </c>
      <c r="C87" s="233">
        <v>0</v>
      </c>
      <c r="D87" s="233">
        <v>47336</v>
      </c>
      <c r="E87" s="233">
        <v>47336.28</v>
      </c>
      <c r="F87" s="241">
        <f t="shared" si="25"/>
        <v>1.0000059151597094</v>
      </c>
    </row>
    <row r="88" spans="1:6" x14ac:dyDescent="0.25">
      <c r="A88" s="247">
        <v>36</v>
      </c>
      <c r="B88" s="232" t="s">
        <v>587</v>
      </c>
      <c r="C88" s="233">
        <v>0</v>
      </c>
      <c r="D88" s="233"/>
      <c r="E88" s="233">
        <v>0</v>
      </c>
      <c r="F88" s="241" t="e">
        <f t="shared" si="25"/>
        <v>#DIV/0!</v>
      </c>
    </row>
    <row r="89" spans="1:6" x14ac:dyDescent="0.25">
      <c r="A89" s="246" t="s">
        <v>57</v>
      </c>
      <c r="B89" s="232" t="s">
        <v>227</v>
      </c>
      <c r="C89" s="243">
        <f t="shared" ref="C89:E89" si="30">+C90</f>
        <v>0</v>
      </c>
      <c r="D89" s="243">
        <f t="shared" si="30"/>
        <v>220265</v>
      </c>
      <c r="E89" s="243">
        <f t="shared" si="30"/>
        <v>220264.6</v>
      </c>
      <c r="F89" s="241">
        <f t="shared" si="25"/>
        <v>0.99999818400562956</v>
      </c>
    </row>
    <row r="90" spans="1:6" x14ac:dyDescent="0.25">
      <c r="A90" s="247" t="s">
        <v>249</v>
      </c>
      <c r="B90" s="232" t="s">
        <v>588</v>
      </c>
      <c r="C90" s="233">
        <v>0</v>
      </c>
      <c r="D90" s="233">
        <v>220265</v>
      </c>
      <c r="E90" s="233">
        <v>220264.6</v>
      </c>
      <c r="F90" s="241">
        <f t="shared" si="25"/>
        <v>0.99999818400562956</v>
      </c>
    </row>
    <row r="91" spans="1:6" x14ac:dyDescent="0.25">
      <c r="A91" s="242" t="s">
        <v>601</v>
      </c>
      <c r="B91" s="232" t="s">
        <v>548</v>
      </c>
      <c r="C91" s="243">
        <f t="shared" ref="C91:E92" si="31">C92</f>
        <v>0</v>
      </c>
      <c r="D91" s="243">
        <f t="shared" si="31"/>
        <v>0</v>
      </c>
      <c r="E91" s="243">
        <f t="shared" si="31"/>
        <v>0</v>
      </c>
      <c r="F91" s="241" t="e">
        <f t="shared" si="25"/>
        <v>#DIV/0!</v>
      </c>
    </row>
    <row r="92" spans="1:6" x14ac:dyDescent="0.25">
      <c r="A92" s="244" t="s">
        <v>584</v>
      </c>
      <c r="B92" s="232" t="s">
        <v>585</v>
      </c>
      <c r="C92" s="243">
        <f t="shared" si="31"/>
        <v>0</v>
      </c>
      <c r="D92" s="243">
        <f t="shared" si="31"/>
        <v>0</v>
      </c>
      <c r="E92" s="243">
        <f t="shared" si="31"/>
        <v>0</v>
      </c>
      <c r="F92" s="241" t="e">
        <f t="shared" si="25"/>
        <v>#DIV/0!</v>
      </c>
    </row>
    <row r="93" spans="1:6" x14ac:dyDescent="0.25">
      <c r="A93" s="245" t="s">
        <v>602</v>
      </c>
      <c r="B93" s="232" t="s">
        <v>590</v>
      </c>
      <c r="C93" s="243">
        <f t="shared" ref="C93:E93" si="32">+C94</f>
        <v>0</v>
      </c>
      <c r="D93" s="243">
        <f t="shared" si="32"/>
        <v>0</v>
      </c>
      <c r="E93" s="243">
        <f t="shared" si="32"/>
        <v>0</v>
      </c>
      <c r="F93" s="241" t="e">
        <f t="shared" si="25"/>
        <v>#DIV/0!</v>
      </c>
    </row>
    <row r="94" spans="1:6" x14ac:dyDescent="0.25">
      <c r="A94" s="246" t="s">
        <v>81</v>
      </c>
      <c r="B94" s="232" t="s">
        <v>82</v>
      </c>
      <c r="C94" s="243">
        <f t="shared" ref="C94:E94" si="33">C95</f>
        <v>0</v>
      </c>
      <c r="D94" s="243">
        <f t="shared" si="33"/>
        <v>0</v>
      </c>
      <c r="E94" s="243">
        <f t="shared" si="33"/>
        <v>0</v>
      </c>
      <c r="F94" s="241" t="e">
        <f t="shared" si="25"/>
        <v>#DIV/0!</v>
      </c>
    </row>
    <row r="95" spans="1:6" x14ac:dyDescent="0.25">
      <c r="A95" s="247" t="s">
        <v>98</v>
      </c>
      <c r="B95" s="232" t="s">
        <v>99</v>
      </c>
      <c r="C95" s="233">
        <v>0</v>
      </c>
      <c r="D95" s="233"/>
      <c r="E95" s="233"/>
      <c r="F95" s="241" t="e">
        <f t="shared" si="25"/>
        <v>#DIV/0!</v>
      </c>
    </row>
    <row r="96" spans="1:6" x14ac:dyDescent="0.25">
      <c r="A96" s="242" t="s">
        <v>549</v>
      </c>
      <c r="B96" s="232" t="s">
        <v>550</v>
      </c>
      <c r="C96" s="243">
        <f t="shared" ref="C96:E96" si="34">C97</f>
        <v>0</v>
      </c>
      <c r="D96" s="243">
        <f t="shared" si="34"/>
        <v>14419</v>
      </c>
      <c r="E96" s="243">
        <f t="shared" si="34"/>
        <v>14418.58</v>
      </c>
      <c r="F96" s="241">
        <f t="shared" si="25"/>
        <v>0.9999708717664193</v>
      </c>
    </row>
    <row r="97" spans="1:6" x14ac:dyDescent="0.25">
      <c r="A97" s="244" t="s">
        <v>584</v>
      </c>
      <c r="B97" s="232" t="s">
        <v>585</v>
      </c>
      <c r="C97" s="243">
        <f t="shared" ref="C97:E97" si="35">C99+C101</f>
        <v>0</v>
      </c>
      <c r="D97" s="243">
        <f t="shared" si="35"/>
        <v>14419</v>
      </c>
      <c r="E97" s="243">
        <f t="shared" si="35"/>
        <v>14418.58</v>
      </c>
      <c r="F97" s="241">
        <f t="shared" si="25"/>
        <v>0.9999708717664193</v>
      </c>
    </row>
    <row r="98" spans="1:6" x14ac:dyDescent="0.25">
      <c r="A98" s="245" t="s">
        <v>536</v>
      </c>
      <c r="B98" s="232" t="s">
        <v>537</v>
      </c>
      <c r="C98" s="243">
        <f t="shared" ref="C98:E98" si="36">+C99+C101</f>
        <v>0</v>
      </c>
      <c r="D98" s="243">
        <f t="shared" si="36"/>
        <v>14419</v>
      </c>
      <c r="E98" s="243">
        <f t="shared" si="36"/>
        <v>14418.58</v>
      </c>
      <c r="F98" s="241">
        <f t="shared" si="25"/>
        <v>0.9999708717664193</v>
      </c>
    </row>
    <row r="99" spans="1:6" x14ac:dyDescent="0.25">
      <c r="A99" s="246" t="s">
        <v>81</v>
      </c>
      <c r="B99" s="232" t="s">
        <v>82</v>
      </c>
      <c r="C99" s="243">
        <f t="shared" ref="C99:E99" si="37">+C100</f>
        <v>0</v>
      </c>
      <c r="D99" s="243">
        <f t="shared" si="37"/>
        <v>794</v>
      </c>
      <c r="E99" s="243">
        <f t="shared" si="37"/>
        <v>793.75</v>
      </c>
      <c r="F99" s="241">
        <f t="shared" si="25"/>
        <v>0.99968513853904284</v>
      </c>
    </row>
    <row r="100" spans="1:6" x14ac:dyDescent="0.25">
      <c r="A100" s="247" t="s">
        <v>98</v>
      </c>
      <c r="B100" s="232" t="s">
        <v>99</v>
      </c>
      <c r="C100" s="233">
        <v>0</v>
      </c>
      <c r="D100" s="233">
        <v>794</v>
      </c>
      <c r="E100" s="233">
        <v>793.75</v>
      </c>
      <c r="F100" s="241">
        <f t="shared" si="25"/>
        <v>0.99968513853904284</v>
      </c>
    </row>
    <row r="101" spans="1:6" x14ac:dyDescent="0.25">
      <c r="A101" s="246" t="s">
        <v>57</v>
      </c>
      <c r="B101" s="232" t="s">
        <v>227</v>
      </c>
      <c r="C101" s="243">
        <f t="shared" ref="C101:E101" si="38">+C102</f>
        <v>0</v>
      </c>
      <c r="D101" s="243">
        <f t="shared" si="38"/>
        <v>13625</v>
      </c>
      <c r="E101" s="243">
        <f t="shared" si="38"/>
        <v>13624.83</v>
      </c>
      <c r="F101" s="241">
        <f t="shared" si="25"/>
        <v>0.99998752293577986</v>
      </c>
    </row>
    <row r="102" spans="1:6" x14ac:dyDescent="0.25">
      <c r="A102" s="247">
        <v>42</v>
      </c>
      <c r="B102" s="232" t="s">
        <v>234</v>
      </c>
      <c r="C102" s="233">
        <v>0</v>
      </c>
      <c r="D102" s="233">
        <v>13625</v>
      </c>
      <c r="E102" s="233">
        <v>13624.83</v>
      </c>
      <c r="F102" s="241">
        <f t="shared" si="25"/>
        <v>0.99998752293577986</v>
      </c>
    </row>
    <row r="103" spans="1:6" x14ac:dyDescent="0.25">
      <c r="A103" s="242" t="s">
        <v>591</v>
      </c>
      <c r="B103" s="232" t="s">
        <v>592</v>
      </c>
      <c r="C103" s="243">
        <f t="shared" ref="C103:E103" si="39">C104</f>
        <v>0</v>
      </c>
      <c r="D103" s="243">
        <f t="shared" si="39"/>
        <v>16690</v>
      </c>
      <c r="E103" s="243">
        <f t="shared" si="39"/>
        <v>16511.46</v>
      </c>
      <c r="F103" s="241">
        <f t="shared" si="25"/>
        <v>0.98930257639304964</v>
      </c>
    </row>
    <row r="104" spans="1:6" x14ac:dyDescent="0.25">
      <c r="A104" s="244" t="s">
        <v>584</v>
      </c>
      <c r="B104" s="232" t="s">
        <v>585</v>
      </c>
      <c r="C104" s="243">
        <f t="shared" ref="C104:E104" si="40">C105+C113</f>
        <v>0</v>
      </c>
      <c r="D104" s="243">
        <f t="shared" si="40"/>
        <v>16690</v>
      </c>
      <c r="E104" s="243">
        <f t="shared" si="40"/>
        <v>16511.46</v>
      </c>
      <c r="F104" s="241">
        <f t="shared" si="25"/>
        <v>0.98930257639304964</v>
      </c>
    </row>
    <row r="105" spans="1:6" x14ac:dyDescent="0.25">
      <c r="A105" s="245" t="s">
        <v>73</v>
      </c>
      <c r="B105" s="232" t="s">
        <v>74</v>
      </c>
      <c r="C105" s="243">
        <f t="shared" ref="C105:E105" si="41">C106+C111</f>
        <v>0</v>
      </c>
      <c r="D105" s="243">
        <f t="shared" si="41"/>
        <v>2224</v>
      </c>
      <c r="E105" s="243">
        <f t="shared" si="41"/>
        <v>1837.0099999999998</v>
      </c>
      <c r="F105" s="241">
        <f t="shared" si="25"/>
        <v>0.82599370503597114</v>
      </c>
    </row>
    <row r="106" spans="1:6" x14ac:dyDescent="0.25">
      <c r="A106" s="246" t="s">
        <v>81</v>
      </c>
      <c r="B106" s="232" t="s">
        <v>82</v>
      </c>
      <c r="C106" s="243">
        <f t="shared" ref="C106:D106" si="42">SUM(C107:C109)</f>
        <v>0</v>
      </c>
      <c r="D106" s="243">
        <f t="shared" si="42"/>
        <v>2224</v>
      </c>
      <c r="E106" s="243">
        <f>SUM(E107:E110)</f>
        <v>1672.1599999999999</v>
      </c>
      <c r="F106" s="241">
        <f t="shared" si="25"/>
        <v>0.75187050359712226</v>
      </c>
    </row>
    <row r="107" spans="1:6" x14ac:dyDescent="0.25">
      <c r="A107" s="247" t="s">
        <v>83</v>
      </c>
      <c r="B107" s="232" t="s">
        <v>84</v>
      </c>
      <c r="C107" s="233">
        <v>0</v>
      </c>
      <c r="D107" s="233">
        <v>0</v>
      </c>
      <c r="E107" s="233">
        <v>0</v>
      </c>
      <c r="F107" s="241" t="e">
        <f t="shared" si="25"/>
        <v>#DIV/0!</v>
      </c>
    </row>
    <row r="108" spans="1:6" x14ac:dyDescent="0.25">
      <c r="A108" s="247" t="s">
        <v>98</v>
      </c>
      <c r="B108" s="232" t="s">
        <v>99</v>
      </c>
      <c r="C108" s="233">
        <v>0</v>
      </c>
      <c r="D108" s="233">
        <v>2222</v>
      </c>
      <c r="E108" s="233">
        <v>2259.54</v>
      </c>
      <c r="F108" s="241">
        <f t="shared" si="25"/>
        <v>1.0168946894689468</v>
      </c>
    </row>
    <row r="109" spans="1:6" x14ac:dyDescent="0.25">
      <c r="A109" s="247">
        <v>34</v>
      </c>
      <c r="B109" s="232" t="s">
        <v>161</v>
      </c>
      <c r="C109" s="233">
        <v>0</v>
      </c>
      <c r="D109" s="233">
        <v>2</v>
      </c>
      <c r="E109" s="233">
        <v>1.66</v>
      </c>
      <c r="F109" s="241">
        <f t="shared" si="25"/>
        <v>0.83</v>
      </c>
    </row>
    <row r="110" spans="1:6" x14ac:dyDescent="0.25">
      <c r="A110" s="251">
        <v>36</v>
      </c>
      <c r="B110" s="237"/>
      <c r="C110" s="236"/>
      <c r="D110" s="236"/>
      <c r="E110" s="236">
        <v>-589.04</v>
      </c>
      <c r="F110" s="241" t="e">
        <f t="shared" si="25"/>
        <v>#DIV/0!</v>
      </c>
    </row>
    <row r="111" spans="1:6" x14ac:dyDescent="0.25">
      <c r="A111" s="246" t="s">
        <v>57</v>
      </c>
      <c r="B111" s="232" t="s">
        <v>227</v>
      </c>
      <c r="C111" s="243">
        <f t="shared" ref="C111:E111" si="43">+C112</f>
        <v>0</v>
      </c>
      <c r="D111" s="243">
        <f t="shared" si="43"/>
        <v>0</v>
      </c>
      <c r="E111" s="243">
        <f t="shared" si="43"/>
        <v>164.85</v>
      </c>
      <c r="F111" s="241" t="e">
        <f t="shared" si="25"/>
        <v>#DIV/0!</v>
      </c>
    </row>
    <row r="112" spans="1:6" x14ac:dyDescent="0.25">
      <c r="A112" s="247" t="s">
        <v>233</v>
      </c>
      <c r="B112" s="232" t="s">
        <v>234</v>
      </c>
      <c r="C112" s="233">
        <v>0</v>
      </c>
      <c r="D112" s="233">
        <v>0</v>
      </c>
      <c r="E112" s="233">
        <v>164.85</v>
      </c>
      <c r="F112" s="241" t="e">
        <f t="shared" si="25"/>
        <v>#DIV/0!</v>
      </c>
    </row>
    <row r="113" spans="1:6" x14ac:dyDescent="0.25">
      <c r="A113" s="245">
        <v>561</v>
      </c>
      <c r="B113" s="232" t="s">
        <v>594</v>
      </c>
      <c r="C113" s="243">
        <f t="shared" ref="C113:E113" si="44">C114+C118</f>
        <v>0</v>
      </c>
      <c r="D113" s="243">
        <f t="shared" si="44"/>
        <v>14466</v>
      </c>
      <c r="E113" s="243">
        <f t="shared" si="44"/>
        <v>14674.449999999999</v>
      </c>
      <c r="F113" s="241">
        <f t="shared" si="25"/>
        <v>1.0144096502142954</v>
      </c>
    </row>
    <row r="114" spans="1:6" x14ac:dyDescent="0.25">
      <c r="A114" s="246" t="s">
        <v>81</v>
      </c>
      <c r="B114" s="232" t="s">
        <v>82</v>
      </c>
      <c r="C114" s="243">
        <f t="shared" ref="C114:E114" si="45">SUM(C115:C117)</f>
        <v>0</v>
      </c>
      <c r="D114" s="243">
        <f t="shared" si="45"/>
        <v>13532</v>
      </c>
      <c r="E114" s="243">
        <f t="shared" si="45"/>
        <v>13740.3</v>
      </c>
      <c r="F114" s="241">
        <f t="shared" si="25"/>
        <v>1.0153931421814957</v>
      </c>
    </row>
    <row r="115" spans="1:6" x14ac:dyDescent="0.25">
      <c r="A115" s="247" t="s">
        <v>83</v>
      </c>
      <c r="B115" s="232" t="s">
        <v>84</v>
      </c>
      <c r="C115" s="233">
        <v>0</v>
      </c>
      <c r="D115" s="233">
        <v>0</v>
      </c>
      <c r="E115" s="233">
        <v>0</v>
      </c>
      <c r="F115" s="241" t="e">
        <f t="shared" si="25"/>
        <v>#DIV/0!</v>
      </c>
    </row>
    <row r="116" spans="1:6" x14ac:dyDescent="0.25">
      <c r="A116" s="247" t="s">
        <v>98</v>
      </c>
      <c r="B116" s="232" t="s">
        <v>99</v>
      </c>
      <c r="C116" s="233">
        <v>0</v>
      </c>
      <c r="D116" s="233">
        <v>13523</v>
      </c>
      <c r="E116" s="233">
        <v>13730.39</v>
      </c>
      <c r="F116" s="241">
        <f t="shared" si="25"/>
        <v>1.0153360940619685</v>
      </c>
    </row>
    <row r="117" spans="1:6" x14ac:dyDescent="0.25">
      <c r="A117" s="247">
        <v>34</v>
      </c>
      <c r="B117" s="232" t="s">
        <v>161</v>
      </c>
      <c r="C117" s="233">
        <v>0</v>
      </c>
      <c r="D117" s="233">
        <v>9</v>
      </c>
      <c r="E117" s="233">
        <v>9.91</v>
      </c>
      <c r="F117" s="241">
        <f t="shared" si="25"/>
        <v>1.1011111111111112</v>
      </c>
    </row>
    <row r="118" spans="1:6" x14ac:dyDescent="0.25">
      <c r="A118" s="246" t="s">
        <v>57</v>
      </c>
      <c r="B118" s="232" t="s">
        <v>227</v>
      </c>
      <c r="C118" s="243">
        <f t="shared" ref="C118:E118" si="46">+C119</f>
        <v>0</v>
      </c>
      <c r="D118" s="243">
        <f t="shared" si="46"/>
        <v>934</v>
      </c>
      <c r="E118" s="243">
        <f t="shared" si="46"/>
        <v>934.15</v>
      </c>
      <c r="F118" s="241">
        <f t="shared" si="25"/>
        <v>1.0001605995717344</v>
      </c>
    </row>
    <row r="119" spans="1:6" x14ac:dyDescent="0.25">
      <c r="A119" s="247" t="s">
        <v>233</v>
      </c>
      <c r="B119" s="232" t="s">
        <v>234</v>
      </c>
      <c r="C119" s="233">
        <v>0</v>
      </c>
      <c r="D119" s="233">
        <v>934</v>
      </c>
      <c r="E119" s="233">
        <v>934.15</v>
      </c>
      <c r="F119" s="241">
        <f t="shared" si="25"/>
        <v>1.0001605995717344</v>
      </c>
    </row>
    <row r="120" spans="1:6" x14ac:dyDescent="0.25">
      <c r="A120" s="242" t="str">
        <f>'[1]ANALITIKA EU PROJEKATA'!$E$33</f>
        <v>K679084.005</v>
      </c>
      <c r="B120" s="232" t="s">
        <v>595</v>
      </c>
      <c r="C120" s="243">
        <f t="shared" ref="C120:E121" si="47">C121</f>
        <v>0</v>
      </c>
      <c r="D120" s="243">
        <f t="shared" si="47"/>
        <v>0</v>
      </c>
      <c r="E120" s="243">
        <f t="shared" si="47"/>
        <v>4345.1499999999996</v>
      </c>
      <c r="F120" s="241" t="e">
        <f t="shared" si="25"/>
        <v>#DIV/0!</v>
      </c>
    </row>
    <row r="121" spans="1:6" x14ac:dyDescent="0.25">
      <c r="A121" s="244" t="s">
        <v>584</v>
      </c>
      <c r="B121" s="232" t="s">
        <v>585</v>
      </c>
      <c r="C121" s="243">
        <f>C122</f>
        <v>0</v>
      </c>
      <c r="D121" s="243">
        <f t="shared" si="47"/>
        <v>0</v>
      </c>
      <c r="E121" s="243">
        <f t="shared" si="47"/>
        <v>4345.1499999999996</v>
      </c>
      <c r="F121" s="241" t="e">
        <f t="shared" si="25"/>
        <v>#DIV/0!</v>
      </c>
    </row>
    <row r="122" spans="1:6" x14ac:dyDescent="0.25">
      <c r="A122" s="245">
        <v>563</v>
      </c>
      <c r="B122" s="232" t="s">
        <v>596</v>
      </c>
      <c r="C122" s="243">
        <f>C123+C127</f>
        <v>0</v>
      </c>
      <c r="D122" s="243">
        <f t="shared" ref="D122:E122" si="48">D123+D127</f>
        <v>0</v>
      </c>
      <c r="E122" s="243">
        <f t="shared" si="48"/>
        <v>4345.1499999999996</v>
      </c>
      <c r="F122" s="241" t="e">
        <f t="shared" si="25"/>
        <v>#DIV/0!</v>
      </c>
    </row>
    <row r="123" spans="1:6" x14ac:dyDescent="0.25">
      <c r="A123" s="246" t="s">
        <v>81</v>
      </c>
      <c r="B123" s="232" t="s">
        <v>82</v>
      </c>
      <c r="C123" s="243">
        <f t="shared" ref="C123:E123" si="49">SUM(C124:C126)</f>
        <v>0</v>
      </c>
      <c r="D123" s="243">
        <f t="shared" si="49"/>
        <v>0</v>
      </c>
      <c r="E123" s="243">
        <f t="shared" si="49"/>
        <v>4345.1499999999996</v>
      </c>
      <c r="F123" s="241" t="e">
        <f t="shared" si="25"/>
        <v>#DIV/0!</v>
      </c>
    </row>
    <row r="124" spans="1:6" x14ac:dyDescent="0.25">
      <c r="A124" s="247" t="s">
        <v>83</v>
      </c>
      <c r="B124" s="232" t="s">
        <v>84</v>
      </c>
      <c r="C124" s="233">
        <v>0</v>
      </c>
      <c r="D124" s="233">
        <v>0</v>
      </c>
      <c r="E124" s="233">
        <v>0</v>
      </c>
      <c r="F124" s="241" t="e">
        <f t="shared" si="25"/>
        <v>#DIV/0!</v>
      </c>
    </row>
    <row r="125" spans="1:6" x14ac:dyDescent="0.25">
      <c r="A125" s="247" t="s">
        <v>98</v>
      </c>
      <c r="B125" s="232" t="s">
        <v>99</v>
      </c>
      <c r="C125" s="233">
        <v>0</v>
      </c>
      <c r="D125" s="233">
        <v>0</v>
      </c>
      <c r="E125" s="233">
        <v>4345.1499999999996</v>
      </c>
      <c r="F125" s="241" t="e">
        <f t="shared" si="25"/>
        <v>#DIV/0!</v>
      </c>
    </row>
    <row r="126" spans="1:6" x14ac:dyDescent="0.25">
      <c r="A126" s="247" t="s">
        <v>195</v>
      </c>
      <c r="B126" s="232" t="s">
        <v>593</v>
      </c>
      <c r="C126" s="233">
        <v>0</v>
      </c>
      <c r="D126" s="233">
        <v>0</v>
      </c>
      <c r="E126" s="233">
        <v>0</v>
      </c>
      <c r="F126" s="241" t="e">
        <f t="shared" si="25"/>
        <v>#DIV/0!</v>
      </c>
    </row>
    <row r="127" spans="1:6" x14ac:dyDescent="0.25">
      <c r="A127" s="246" t="s">
        <v>57</v>
      </c>
      <c r="B127" s="232" t="s">
        <v>227</v>
      </c>
      <c r="C127" s="243">
        <f t="shared" ref="C127:E127" si="50">+C128</f>
        <v>0</v>
      </c>
      <c r="D127" s="243">
        <f t="shared" si="50"/>
        <v>0</v>
      </c>
      <c r="E127" s="243">
        <f t="shared" si="50"/>
        <v>0</v>
      </c>
      <c r="F127" s="241" t="e">
        <f t="shared" si="25"/>
        <v>#DIV/0!</v>
      </c>
    </row>
    <row r="128" spans="1:6" x14ac:dyDescent="0.25">
      <c r="A128" s="247" t="s">
        <v>233</v>
      </c>
      <c r="B128" s="232" t="s">
        <v>234</v>
      </c>
      <c r="C128" s="233">
        <v>0</v>
      </c>
      <c r="D128" s="233"/>
      <c r="E128" s="233"/>
      <c r="F128" s="241" t="e">
        <f t="shared" si="25"/>
        <v>#DIV/0!</v>
      </c>
    </row>
    <row r="129" spans="1:6" x14ac:dyDescent="0.25">
      <c r="A129" s="242" t="s">
        <v>599</v>
      </c>
      <c r="B129" s="232" t="s">
        <v>600</v>
      </c>
      <c r="C129" s="243">
        <f t="shared" ref="C129:E129" si="51">C130</f>
        <v>4951229</v>
      </c>
      <c r="D129" s="243">
        <f t="shared" si="51"/>
        <v>12501159</v>
      </c>
      <c r="E129" s="243">
        <f t="shared" si="51"/>
        <v>13766035.390000001</v>
      </c>
      <c r="F129" s="241">
        <f t="shared" si="25"/>
        <v>1.1011807297227401</v>
      </c>
    </row>
    <row r="130" spans="1:6" x14ac:dyDescent="0.25">
      <c r="A130" s="244" t="s">
        <v>584</v>
      </c>
      <c r="B130" s="232" t="s">
        <v>585</v>
      </c>
      <c r="C130" s="243">
        <f>C131+C134</f>
        <v>4951229</v>
      </c>
      <c r="D130" s="243">
        <f t="shared" ref="D130:E130" si="52">D131+D134</f>
        <v>12501159</v>
      </c>
      <c r="E130" s="243">
        <f t="shared" si="52"/>
        <v>13766035.390000001</v>
      </c>
      <c r="F130" s="241">
        <f t="shared" si="25"/>
        <v>1.1011807297227401</v>
      </c>
    </row>
    <row r="131" spans="1:6" x14ac:dyDescent="0.25">
      <c r="A131" s="245">
        <v>815</v>
      </c>
      <c r="B131" s="232" t="s">
        <v>596</v>
      </c>
      <c r="C131" s="243">
        <f t="shared" ref="C131:E131" si="53">C132+C136</f>
        <v>951229</v>
      </c>
      <c r="D131" s="243">
        <f t="shared" si="53"/>
        <v>94207</v>
      </c>
      <c r="E131" s="243">
        <f t="shared" si="53"/>
        <v>96587.839999999997</v>
      </c>
      <c r="F131" s="241">
        <f t="shared" si="25"/>
        <v>1.0252724319848843</v>
      </c>
    </row>
    <row r="132" spans="1:6" x14ac:dyDescent="0.25">
      <c r="A132" s="246" t="s">
        <v>81</v>
      </c>
      <c r="B132" s="232" t="s">
        <v>82</v>
      </c>
      <c r="C132" s="243">
        <f>C133</f>
        <v>951229</v>
      </c>
      <c r="D132" s="243">
        <f t="shared" ref="D132:E132" si="54">D133</f>
        <v>94207</v>
      </c>
      <c r="E132" s="243">
        <f t="shared" si="54"/>
        <v>96587.839999999997</v>
      </c>
      <c r="F132" s="241">
        <f t="shared" si="25"/>
        <v>1.0252724319848843</v>
      </c>
    </row>
    <row r="133" spans="1:6" x14ac:dyDescent="0.25">
      <c r="A133" s="247" t="s">
        <v>98</v>
      </c>
      <c r="B133" s="232" t="s">
        <v>99</v>
      </c>
      <c r="C133" s="233">
        <v>951229</v>
      </c>
      <c r="D133" s="233">
        <v>94207</v>
      </c>
      <c r="E133" s="233">
        <v>96587.839999999997</v>
      </c>
      <c r="F133" s="241">
        <f t="shared" si="25"/>
        <v>1.0252724319848843</v>
      </c>
    </row>
    <row r="134" spans="1:6" x14ac:dyDescent="0.25">
      <c r="A134" s="246" t="s">
        <v>57</v>
      </c>
      <c r="B134" s="232" t="s">
        <v>227</v>
      </c>
      <c r="C134" s="243">
        <f>+C135</f>
        <v>4000000</v>
      </c>
      <c r="D134" s="243">
        <f t="shared" ref="D134:E134" si="55">+D135</f>
        <v>12406952</v>
      </c>
      <c r="E134" s="243">
        <f t="shared" si="55"/>
        <v>13669447.550000001</v>
      </c>
      <c r="F134" s="241">
        <f t="shared" si="25"/>
        <v>1.1017571076280459</v>
      </c>
    </row>
    <row r="135" spans="1:6" x14ac:dyDescent="0.25">
      <c r="A135" s="247" t="s">
        <v>249</v>
      </c>
      <c r="B135" s="232" t="s">
        <v>588</v>
      </c>
      <c r="C135" s="233">
        <v>4000000</v>
      </c>
      <c r="D135" s="233">
        <v>12406952</v>
      </c>
      <c r="E135" s="233">
        <v>13669447.550000001</v>
      </c>
      <c r="F135" s="241">
        <f t="shared" si="25"/>
        <v>1.1017571076280459</v>
      </c>
    </row>
  </sheetData>
  <mergeCells count="5">
    <mergeCell ref="B1:F1"/>
    <mergeCell ref="B2:F2"/>
    <mergeCell ref="A3:E3"/>
    <mergeCell ref="A4:B4"/>
    <mergeCell ref="A5:B5"/>
  </mergeCells>
  <dataValidations count="1">
    <dataValidation type="whole" allowBlank="1" showInputMessage="1" showErrorMessage="1" errorTitle="GREŠKA" error="U ovo polje je dozvoljen unos samo brojčanih vrijednosti (bez decimala!)" sqref="C22:E22" xr:uid="{9F7A989C-4B06-4DB8-99C9-1EA1A2C49EF4}">
      <formula1>0</formula1>
      <formula2>10000000000</formula2>
    </dataValidation>
  </dataValidations>
  <pageMargins left="0.7" right="0.7" top="0.75" bottom="0.75" header="0.3" footer="0.3"/>
  <pageSetup paperSize="9" scale="68" fitToHeight="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novo </vt:lpstr>
      <vt:lpstr>'II. POSEBNI DIO 08006 novo '!Print_Area</vt:lpstr>
      <vt:lpstr>'A.1 PRIHODI EK'!Print_Titles</vt:lpstr>
      <vt:lpstr>'A.1 RASHODI EK'!Print_Titles</vt:lpstr>
      <vt:lpstr>'A.2 PRIHODI I RASHODI IF'!Print_Titles</vt:lpstr>
      <vt:lpstr>'B.1 RAČUN FINANC EK'!Print_Titles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Kristina Dedi</cp:lastModifiedBy>
  <cp:lastPrinted>2025-04-01T13:57:55Z</cp:lastPrinted>
  <dcterms:created xsi:type="dcterms:W3CDTF">2024-02-22T20:30:43Z</dcterms:created>
  <dcterms:modified xsi:type="dcterms:W3CDTF">2025-04-08T12:14:30Z</dcterms:modified>
</cp:coreProperties>
</file>